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EstaPasta_de_trabalho"/>
  <bookViews>
    <workbookView xWindow="375" yWindow="690" windowWidth="20700" windowHeight="7425"/>
  </bookViews>
  <sheets>
    <sheet name="orçamento" sheetId="1" r:id="rId1"/>
    <sheet name="Plan2" sheetId="2" r:id="rId2"/>
  </sheets>
  <definedNames>
    <definedName name="_xlnm._FilterDatabase" localSheetId="0" hidden="1">orçamento!#REF!</definedName>
    <definedName name="_xlnm.Print_Area" localSheetId="0">orçamento!$A$2:$O$95</definedName>
    <definedName name="_xlnm.Print_Titles" localSheetId="0">orçamento!$16:$18</definedName>
  </definedNames>
  <calcPr calcId="125725"/>
</workbook>
</file>

<file path=xl/calcChain.xml><?xml version="1.0" encoding="utf-8"?>
<calcChain xmlns="http://schemas.openxmlformats.org/spreadsheetml/2006/main">
  <c r="O58" i="1"/>
  <c r="L58"/>
  <c r="I58"/>
  <c r="N39"/>
  <c r="M39"/>
  <c r="L39"/>
  <c r="J39"/>
  <c r="I39"/>
  <c r="D39"/>
  <c r="D91"/>
  <c r="D90"/>
  <c r="D79"/>
  <c r="D80"/>
  <c r="D81"/>
  <c r="D82"/>
  <c r="D83"/>
  <c r="D84"/>
  <c r="D78"/>
  <c r="D77"/>
  <c r="D76"/>
  <c r="D75"/>
  <c r="D74"/>
  <c r="D73"/>
  <c r="D72"/>
  <c r="D71"/>
  <c r="D70"/>
  <c r="D69"/>
  <c r="D68"/>
  <c r="D67"/>
  <c r="D66"/>
  <c r="D65"/>
  <c r="D64"/>
  <c r="D63"/>
  <c r="D62"/>
  <c r="D46"/>
  <c r="D47"/>
  <c r="D48"/>
  <c r="D49"/>
  <c r="D50"/>
  <c r="D51"/>
  <c r="D52"/>
  <c r="D53"/>
  <c r="D54"/>
  <c r="D55"/>
  <c r="D56"/>
  <c r="D45"/>
  <c r="D44"/>
  <c r="D43"/>
  <c r="D42"/>
  <c r="D41"/>
  <c r="D40"/>
  <c r="D30"/>
  <c r="D31"/>
  <c r="D32"/>
  <c r="D33"/>
  <c r="D29"/>
  <c r="D28"/>
  <c r="D22"/>
  <c r="D21"/>
  <c r="L28"/>
  <c r="M28"/>
  <c r="N28"/>
  <c r="L29"/>
  <c r="M29"/>
  <c r="N29"/>
  <c r="L30"/>
  <c r="M30"/>
  <c r="N30"/>
  <c r="L31"/>
  <c r="M31"/>
  <c r="N31"/>
  <c r="L32"/>
  <c r="M32"/>
  <c r="N32"/>
  <c r="L33"/>
  <c r="M33"/>
  <c r="N33"/>
  <c r="O33"/>
  <c r="L40"/>
  <c r="M40"/>
  <c r="N40"/>
  <c r="L41"/>
  <c r="M41"/>
  <c r="N41"/>
  <c r="L42"/>
  <c r="M42"/>
  <c r="N42"/>
  <c r="L43"/>
  <c r="M43"/>
  <c r="N43"/>
  <c r="L44"/>
  <c r="M44"/>
  <c r="N44"/>
  <c r="L45"/>
  <c r="M45"/>
  <c r="N45"/>
  <c r="L46"/>
  <c r="M46"/>
  <c r="N46"/>
  <c r="L47"/>
  <c r="M47"/>
  <c r="N47"/>
  <c r="L48"/>
  <c r="M48"/>
  <c r="N48"/>
  <c r="L49"/>
  <c r="M49"/>
  <c r="N49"/>
  <c r="L50"/>
  <c r="M50"/>
  <c r="N50"/>
  <c r="L51"/>
  <c r="M51"/>
  <c r="N51"/>
  <c r="L52"/>
  <c r="M52"/>
  <c r="N52"/>
  <c r="L53"/>
  <c r="M53"/>
  <c r="N53"/>
  <c r="L54"/>
  <c r="M54"/>
  <c r="N54"/>
  <c r="L55"/>
  <c r="M55"/>
  <c r="N55"/>
  <c r="L56"/>
  <c r="M56"/>
  <c r="N56"/>
  <c r="L62"/>
  <c r="M62"/>
  <c r="N62"/>
  <c r="L63"/>
  <c r="M63"/>
  <c r="N63"/>
  <c r="L64"/>
  <c r="M64"/>
  <c r="N64"/>
  <c r="L65"/>
  <c r="M65"/>
  <c r="N65"/>
  <c r="L66"/>
  <c r="M66"/>
  <c r="N66"/>
  <c r="L67"/>
  <c r="M67"/>
  <c r="N67"/>
  <c r="L68"/>
  <c r="M68"/>
  <c r="N68"/>
  <c r="L69"/>
  <c r="M69"/>
  <c r="N69"/>
  <c r="L70"/>
  <c r="M70"/>
  <c r="N70"/>
  <c r="L71"/>
  <c r="M71"/>
  <c r="N71"/>
  <c r="L72"/>
  <c r="M72"/>
  <c r="N72"/>
  <c r="L73"/>
  <c r="M73"/>
  <c r="N73"/>
  <c r="L74"/>
  <c r="M74"/>
  <c r="N74"/>
  <c r="L75"/>
  <c r="M75"/>
  <c r="N75"/>
  <c r="L76"/>
  <c r="M76"/>
  <c r="N76"/>
  <c r="L77"/>
  <c r="M77"/>
  <c r="N77"/>
  <c r="L78"/>
  <c r="M78"/>
  <c r="N78"/>
  <c r="L79"/>
  <c r="M79"/>
  <c r="N79"/>
  <c r="L80"/>
  <c r="M80"/>
  <c r="N80"/>
  <c r="L81"/>
  <c r="M81"/>
  <c r="N81"/>
  <c r="L82"/>
  <c r="M82"/>
  <c r="N82"/>
  <c r="L83"/>
  <c r="M83"/>
  <c r="N83"/>
  <c r="L84"/>
  <c r="O84" s="1"/>
  <c r="M84"/>
  <c r="N84"/>
  <c r="L90"/>
  <c r="M90"/>
  <c r="N90"/>
  <c r="L91"/>
  <c r="M91"/>
  <c r="N91"/>
  <c r="N22"/>
  <c r="M22"/>
  <c r="L22"/>
  <c r="N21"/>
  <c r="M21"/>
  <c r="L21"/>
  <c r="I28"/>
  <c r="J28"/>
  <c r="I29"/>
  <c r="O29" s="1"/>
  <c r="J29"/>
  <c r="I30"/>
  <c r="J30"/>
  <c r="I31"/>
  <c r="J31"/>
  <c r="I32"/>
  <c r="J32"/>
  <c r="I33"/>
  <c r="J33"/>
  <c r="I40"/>
  <c r="J40"/>
  <c r="I41"/>
  <c r="J41"/>
  <c r="I42"/>
  <c r="J42"/>
  <c r="I43"/>
  <c r="J43"/>
  <c r="I44"/>
  <c r="J44"/>
  <c r="I45"/>
  <c r="J45"/>
  <c r="I46"/>
  <c r="J46"/>
  <c r="I47"/>
  <c r="J47"/>
  <c r="I48"/>
  <c r="J48"/>
  <c r="I49"/>
  <c r="J49"/>
  <c r="I50"/>
  <c r="J50"/>
  <c r="I51"/>
  <c r="J51"/>
  <c r="I52"/>
  <c r="J52"/>
  <c r="I53"/>
  <c r="J53"/>
  <c r="I54"/>
  <c r="J54"/>
  <c r="I55"/>
  <c r="J55"/>
  <c r="I56"/>
  <c r="J56"/>
  <c r="I62"/>
  <c r="J62"/>
  <c r="I63"/>
  <c r="J63"/>
  <c r="I64"/>
  <c r="J64"/>
  <c r="I65"/>
  <c r="J65"/>
  <c r="I66"/>
  <c r="J66"/>
  <c r="I67"/>
  <c r="O67" s="1"/>
  <c r="J67"/>
  <c r="I68"/>
  <c r="J68"/>
  <c r="I69"/>
  <c r="J69"/>
  <c r="I70"/>
  <c r="J70"/>
  <c r="I71"/>
  <c r="J71"/>
  <c r="I72"/>
  <c r="J72"/>
  <c r="I73"/>
  <c r="O73" s="1"/>
  <c r="J73"/>
  <c r="I74"/>
  <c r="J74"/>
  <c r="I75"/>
  <c r="J75"/>
  <c r="I76"/>
  <c r="J76"/>
  <c r="I77"/>
  <c r="J77"/>
  <c r="I78"/>
  <c r="J78"/>
  <c r="I79"/>
  <c r="J79"/>
  <c r="I80"/>
  <c r="J80"/>
  <c r="I81"/>
  <c r="J81"/>
  <c r="I82"/>
  <c r="J82"/>
  <c r="I83"/>
  <c r="J83"/>
  <c r="I84"/>
  <c r="J84"/>
  <c r="I90"/>
  <c r="I93" s="1"/>
  <c r="J90"/>
  <c r="I91"/>
  <c r="J91"/>
  <c r="J22"/>
  <c r="I22"/>
  <c r="J21"/>
  <c r="I21"/>
  <c r="R18"/>
  <c r="O39" l="1"/>
  <c r="O54"/>
  <c r="O48"/>
  <c r="L24"/>
  <c r="O69"/>
  <c r="L35"/>
  <c r="O78"/>
  <c r="O76"/>
  <c r="O70"/>
  <c r="O46"/>
  <c r="I24"/>
  <c r="L93"/>
  <c r="O42"/>
  <c r="L95"/>
  <c r="O79"/>
  <c r="I86"/>
  <c r="O45"/>
  <c r="O81"/>
  <c r="O64"/>
  <c r="O91"/>
  <c r="O62"/>
  <c r="O74"/>
  <c r="O75"/>
  <c r="O63"/>
  <c r="O40"/>
  <c r="O82"/>
  <c r="O30"/>
  <c r="I35"/>
  <c r="O72"/>
  <c r="O66"/>
  <c r="O55"/>
  <c r="O49"/>
  <c r="O43"/>
  <c r="O52"/>
  <c r="L86"/>
  <c r="O90"/>
  <c r="O65"/>
  <c r="O32"/>
  <c r="O51"/>
  <c r="O50"/>
  <c r="O83"/>
  <c r="O47"/>
  <c r="O22"/>
  <c r="O80"/>
  <c r="O44"/>
  <c r="O77"/>
  <c r="O41"/>
  <c r="O21"/>
  <c r="O71"/>
  <c r="O68"/>
  <c r="O31"/>
  <c r="O28"/>
  <c r="O56"/>
  <c r="O53"/>
  <c r="I95" l="1"/>
  <c r="O35"/>
  <c r="O86"/>
  <c r="O24"/>
  <c r="O93"/>
  <c r="O95" l="1"/>
</calcChain>
</file>

<file path=xl/sharedStrings.xml><?xml version="1.0" encoding="utf-8"?>
<sst xmlns="http://schemas.openxmlformats.org/spreadsheetml/2006/main" count="265" uniqueCount="153">
  <si>
    <t>Cliente: MINISTÉRIO PÚBLICO - PGJ</t>
  </si>
  <si>
    <t>Item</t>
  </si>
  <si>
    <t>Descrição</t>
  </si>
  <si>
    <t>Un</t>
  </si>
  <si>
    <t>Quant.</t>
  </si>
  <si>
    <t>Preço Unit.</t>
  </si>
  <si>
    <t>Preço Total</t>
  </si>
  <si>
    <t>ORÇAMENTO RESUMIDO DESONERADO</t>
  </si>
  <si>
    <t>Fonte de Referência</t>
  </si>
  <si>
    <t>Código de Referência</t>
  </si>
  <si>
    <t>Data de Referência</t>
  </si>
  <si>
    <t>Total UNITÁRIO</t>
  </si>
  <si>
    <t>Total GERAL</t>
  </si>
  <si>
    <t>Data Base:</t>
  </si>
  <si>
    <t>TIPO</t>
  </si>
  <si>
    <t>SINAPI</t>
  </si>
  <si>
    <t>COMP. MODIF.</t>
  </si>
  <si>
    <t>FRANARIN</t>
  </si>
  <si>
    <t>COMP. PROPR.</t>
  </si>
  <si>
    <t>COTAÇÃO</t>
  </si>
  <si>
    <t>1.</t>
  </si>
  <si>
    <t>Total do Grupo</t>
  </si>
  <si>
    <t>TOTAL DO ORÇAMENTO</t>
  </si>
  <si>
    <t>ANOTACAO/REGISTRO DE RESPONSAB TECNICA - ART/RRT DE EXECUCAO</t>
  </si>
  <si>
    <t>2.</t>
  </si>
  <si>
    <t>2.1</t>
  </si>
  <si>
    <t>1.1</t>
  </si>
  <si>
    <t>2.2</t>
  </si>
  <si>
    <t>Material com BDI</t>
  </si>
  <si>
    <t>Mão-de-Obra com BDI</t>
  </si>
  <si>
    <t>BDI (%)</t>
  </si>
  <si>
    <t>BDI de Referência:</t>
  </si>
  <si>
    <t>BDI Reduzido:</t>
  </si>
  <si>
    <t>Encargos Sociais:</t>
  </si>
  <si>
    <t xml:space="preserve"> SERVIÇOS TÉCNICOS E DESPESAS DIVERSAS</t>
  </si>
  <si>
    <t xml:space="preserve"> INSTALAÇÕES PROVISÓRIAS</t>
  </si>
  <si>
    <t>CONTAINER ESCRITORIO/SANITARIO 2,30X6,00M - LOCAÇAO</t>
  </si>
  <si>
    <t>MOBILIZAÇAO/DESMOBILIZAÇAO CONTAINER ESCRITORIO/SANITARIO</t>
  </si>
  <si>
    <t>INSTALAÇAO PROVISORIA UNIDADE SANITARIA CONTAINER</t>
  </si>
  <si>
    <t xml:space="preserve"> INSTALAÇOES ELETRICAS</t>
  </si>
  <si>
    <t xml:space="preserve"> SERVICOS COMPLEMENTARES EXTERNOS</t>
  </si>
  <si>
    <t>ABERTURA DE VAO EM MURO DE DIVISA MP</t>
  </si>
  <si>
    <t>REMOÇAO GRADIL SOBRE VAO MURO C/ADEQUAÇAO GRADIL EXISTENTE</t>
  </si>
  <si>
    <t>PORTAO CORRER ELETRONICO DE CORRENTE 3,50X2,20M C/12 CR</t>
  </si>
  <si>
    <t>LIMITADOR DE VAGA C/MEIO-FIO CONCRETO INCL. LOCAÇAO</t>
  </si>
  <si>
    <t>REMOÇAO E REPLANTIO DE ARVORE FRUTIFERA</t>
  </si>
  <si>
    <t>PINTURA MEIO-FIO CONCRETO C/TINTA ESMALTE AMARELA</t>
  </si>
  <si>
    <t xml:space="preserve"> SERVICOS FINAIS</t>
  </si>
  <si>
    <t>3.</t>
  </si>
  <si>
    <t>4.</t>
  </si>
  <si>
    <t>5.</t>
  </si>
  <si>
    <t>1.2</t>
  </si>
  <si>
    <t>Obra: REFORMA PONTUAL - PROMOTORIAS DE JUSTIÇA DE ALVORADA</t>
  </si>
  <si>
    <t>Endereço: RUA CONTABILISTA VITOR BRUM, Nº 67 - ALVORADA - RS</t>
  </si>
  <si>
    <t>1277MP</t>
  </si>
  <si>
    <t>LIMPEZA PERMANENTE DA OBRA-AREA EXTERNA</t>
  </si>
  <si>
    <t>2.3</t>
  </si>
  <si>
    <t>2.4</t>
  </si>
  <si>
    <t>2.5</t>
  </si>
  <si>
    <t>2.6</t>
  </si>
  <si>
    <t>BAIAS EM MADEIRA P/SEPARACAO DE RESIDUOS CLASSES A/B</t>
  </si>
  <si>
    <t>TAPUME EM CHAPA DE COMPENSADO-ALTURA 2,20M</t>
  </si>
  <si>
    <t>PLACA DE OBRA-PINTADA/FIXADA ESTRUTURA DE MADEIRA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</si>
  <si>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</si>
  <si>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</si>
  <si>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</si>
  <si>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</si>
  <si>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</si>
  <si>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</si>
  <si>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</si>
  <si>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</si>
  <si>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</si>
  <si>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</si>
  <si>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</si>
  <si>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</si>
  <si>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</si>
  <si>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</si>
  <si>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</si>
  <si>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</si>
  <si>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</si>
  <si>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POSTE AÇO GALVANIZADO A FOGO 5M, CONICO, FLANGEADO</t>
  </si>
  <si>
    <t>LUMINÁRIA PÚBLICA LED, CORPO EM ALUMÍNIO, 50W, IP65,5000lm 4000K</t>
  </si>
  <si>
    <t>FOTOCELULA 1KW - 127V - COMPLETA</t>
  </si>
  <si>
    <t>CAIXA ALVENARIA 30X30X30CM C/TAMPA CONCRETO</t>
  </si>
  <si>
    <t>CABO UNIPOLAR 2,5 MM2 / 1 KV - CL2</t>
  </si>
  <si>
    <t>ESCAVAÇÃO VALA P/ELETRODUTO C/REATERRO</t>
  </si>
  <si>
    <t>DISPOSITIVO DIFERENCIAL RESIDUAL 2P 25A/30 MA</t>
  </si>
  <si>
    <t>SUPRESSOR TRANSIENTES 250 V - 40 KA</t>
  </si>
  <si>
    <t>REMOCAO E REPOSICAO DE BLOCO DE CONCRETO INTERTRAVADO</t>
  </si>
  <si>
    <t>DISJUNTOR DIN MONOPOLAR 20 A</t>
  </si>
  <si>
    <t>EQUIPE ELETRICISTA P/ REMANEJ. DO BARRAMENTO TERRA</t>
  </si>
  <si>
    <t>ELETRODUTO AÇO GALVANIZADO MÉDIO 3/4" (19MM)</t>
  </si>
  <si>
    <t>CURVA 90 ELETRODUTO GALVANIZADO MÉDIO 3/4" (19MM)</t>
  </si>
  <si>
    <t>ABRAÇADEIRA AÇO ZINC. TIPO D C/TRAVA P/ELETR.  3/4" (19MM)</t>
  </si>
  <si>
    <t>ELETRODUTO PEAD 1.1/2" PRETO</t>
  </si>
  <si>
    <t>CAIXA CONDULETE 20mm C/TAMPA CEGA</t>
  </si>
  <si>
    <t>CABO UNIPOLAR, CL2, PVC 750V    6MM2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</si>
  <si>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</si>
  <si>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</si>
  <si>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</si>
  <si>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</si>
  <si>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</si>
  <si>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</si>
  <si>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</si>
  <si>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</si>
  <si>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</si>
  <si>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</si>
  <si>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</si>
  <si>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</si>
  <si>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</si>
  <si>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</si>
  <si>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</si>
  <si>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</si>
  <si>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</si>
  <si>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</si>
  <si>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</si>
  <si>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</si>
  <si>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</si>
  <si>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</si>
  <si>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</si>
  <si>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1278MP</t>
  </si>
  <si>
    <t>A91002</t>
  </si>
  <si>
    <t>1282MP</t>
  </si>
  <si>
    <t>PILARETE CONCRETO ARMADO 25MPA-ESCOR,FORMA,ARM,LANC,CURA,D.</t>
  </si>
  <si>
    <t>ARREMATE/RECOMPOSIÇAO DE REBOCO EXTERNO</t>
  </si>
  <si>
    <t>ALAMBRADO DE TELA GALVANIZADA H=2,00M C/MOUROES CONCRETO</t>
  </si>
  <si>
    <t>GRADIL FERRO 1/2" EIXO C/13CM C/PILARETES 10X10CM</t>
  </si>
  <si>
    <t>REMOÇAO DE GRAMA</t>
  </si>
  <si>
    <t>ESCAVACAO MECANICA DE SOLO</t>
  </si>
  <si>
    <t>ATERRO MECANICO COM SAIBRO C/COMPACTAÇAO</t>
  </si>
  <si>
    <t>LASTRO DE PEDRA BRITADA 15CM</t>
  </si>
  <si>
    <t>CARGA/TRANSPORTE/DESCARGA DE MATERIAL ESCAVADO</t>
  </si>
  <si>
    <t>LIMPEZA PAVIMENTAÇOES EXTERNAS C/JATO D'AGUA ALTA PRESSAO</t>
  </si>
  <si>
    <t>REJUNTAMENTO DE BLOCOS DE CONCRETO COM AREIA FINA</t>
  </si>
  <si>
    <t>PODA DE ÁRVORES ÁREA ESTACIONAMENTO</t>
  </si>
  <si>
    <t>SELADOR EXTERNO 1 DEMAO</t>
  </si>
  <si>
    <t>FUNDO ANTIOXIDANTE 1 DEMAO</t>
  </si>
  <si>
    <t>PINTURA ACRILICA SOBRE REBOCO-2 DEMAOS</t>
  </si>
  <si>
    <t>PINTURA ESMALTE S/ESQUADRIAS FERRO-2 DEMAOS</t>
  </si>
  <si>
    <t>PINTURA CINZA FAIXA ESTACIONAMENTO</t>
  </si>
  <si>
    <t>5.1</t>
  </si>
  <si>
    <t>5.2</t>
  </si>
  <si>
    <t>REMOCAO DE ENTULHO - LOCACAO CAÇAMBA 4M3</t>
  </si>
  <si>
    <t>LIMPEZA FINAL DA OBRA</t>
  </si>
  <si>
    <t>3.18</t>
  </si>
  <si>
    <t>BASE DE CONCRETO PARA POSTE METÁLICO ATÉ 6m</t>
  </si>
  <si>
    <t>CJ</t>
  </si>
  <si>
    <t>MS</t>
  </si>
  <si>
    <t>M2</t>
  </si>
  <si>
    <t>UN</t>
  </si>
  <si>
    <t>M</t>
  </si>
  <si>
    <t>M3</t>
  </si>
  <si>
    <t>H</t>
  </si>
</sst>
</file>

<file path=xl/styles.xml><?xml version="1.0" encoding="utf-8"?>
<styleSheet xmlns="http://schemas.openxmlformats.org/spreadsheetml/2006/main">
  <numFmts count="3">
    <numFmt numFmtId="164" formatCode="###,###,##0.00"/>
    <numFmt numFmtId="165" formatCode="#,##0.0000"/>
    <numFmt numFmtId="166" formatCode="General_)"/>
  </numFmts>
  <fonts count="12">
    <font>
      <sz val="10"/>
      <name val="Arial"/>
    </font>
    <font>
      <b/>
      <sz val="12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2"/>
      <name val="Courier"/>
      <family val="3"/>
    </font>
    <font>
      <b/>
      <sz val="8"/>
      <name val="Tahoma"/>
      <family val="2"/>
    </font>
    <font>
      <sz val="8"/>
      <name val="Tahoma"/>
      <family val="2"/>
    </font>
    <font>
      <sz val="10"/>
      <color indexed="8"/>
      <name val="Arial"/>
      <family val="2"/>
    </font>
    <font>
      <sz val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66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0" fontId="6" fillId="0" borderId="0"/>
    <xf numFmtId="0" fontId="10" fillId="0" borderId="0"/>
    <xf numFmtId="39" fontId="7" fillId="0" borderId="0"/>
    <xf numFmtId="9" fontId="11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NumberFormat="1" applyProtection="1"/>
    <xf numFmtId="3" fontId="0" fillId="0" borderId="0" xfId="0" applyNumberFormat="1" applyProtection="1"/>
    <xf numFmtId="0" fontId="4" fillId="2" borderId="0" xfId="0" applyFont="1" applyFill="1"/>
    <xf numFmtId="0" fontId="5" fillId="2" borderId="0" xfId="0" applyFont="1" applyFill="1"/>
    <xf numFmtId="0" fontId="0" fillId="2" borderId="0" xfId="0" applyFill="1" applyProtection="1"/>
    <xf numFmtId="4" fontId="0" fillId="2" borderId="0" xfId="0" applyNumberFormat="1" applyFill="1" applyProtection="1"/>
    <xf numFmtId="0" fontId="0" fillId="2" borderId="0" xfId="0" applyFill="1" applyAlignment="1" applyProtection="1">
      <alignment horizontal="centerContinuous" vertical="top"/>
    </xf>
    <xf numFmtId="4" fontId="0" fillId="2" borderId="0" xfId="0" applyNumberFormat="1" applyFill="1" applyAlignment="1" applyProtection="1">
      <alignment horizontal="centerContinuous" vertical="top"/>
    </xf>
    <xf numFmtId="0" fontId="0" fillId="2" borderId="0" xfId="0" applyFill="1" applyAlignment="1" applyProtection="1">
      <alignment vertical="top"/>
    </xf>
    <xf numFmtId="0" fontId="0" fillId="2" borderId="0" xfId="0" applyFill="1" applyAlignment="1">
      <alignment horizontal="centerContinuous" vertical="top"/>
    </xf>
    <xf numFmtId="4" fontId="0" fillId="2" borderId="0" xfId="0" applyNumberFormat="1" applyFill="1" applyAlignment="1">
      <alignment horizontal="centerContinuous" vertical="top"/>
    </xf>
    <xf numFmtId="0" fontId="0" fillId="2" borderId="0" xfId="0" applyFill="1" applyAlignment="1">
      <alignment vertical="top"/>
    </xf>
    <xf numFmtId="0" fontId="0" fillId="2" borderId="0" xfId="0" applyFill="1"/>
    <xf numFmtId="0" fontId="2" fillId="2" borderId="0" xfId="0" applyFont="1" applyFill="1" applyBorder="1" applyAlignment="1">
      <alignment horizontal="center"/>
    </xf>
    <xf numFmtId="4" fontId="0" fillId="2" borderId="0" xfId="0" applyNumberFormat="1" applyFill="1"/>
    <xf numFmtId="0" fontId="0" fillId="2" borderId="0" xfId="0" applyFill="1" applyProtection="1"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Protection="1">
      <protection locked="0"/>
    </xf>
    <xf numFmtId="0" fontId="4" fillId="2" borderId="0" xfId="0" applyFont="1" applyFill="1" applyAlignment="1" applyProtection="1">
      <alignment horizontal="right"/>
      <protection locked="0"/>
    </xf>
    <xf numFmtId="4" fontId="4" fillId="2" borderId="0" xfId="0" applyNumberFormat="1" applyFont="1" applyFill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centerContinuous"/>
      <protection locked="0"/>
    </xf>
    <xf numFmtId="0" fontId="1" fillId="3" borderId="2" xfId="0" applyFont="1" applyFill="1" applyBorder="1" applyAlignment="1">
      <alignment horizontal="centerContinuous"/>
    </xf>
    <xf numFmtId="0" fontId="1" fillId="3" borderId="3" xfId="0" applyFont="1" applyFill="1" applyBorder="1" applyAlignment="1">
      <alignment horizontal="centerContinuous"/>
    </xf>
    <xf numFmtId="4" fontId="1" fillId="3" borderId="4" xfId="0" applyNumberFormat="1" applyFont="1" applyFill="1" applyBorder="1" applyAlignment="1">
      <alignment horizontal="centerContinuous"/>
    </xf>
    <xf numFmtId="0" fontId="2" fillId="2" borderId="0" xfId="0" applyFont="1" applyFill="1" applyBorder="1" applyAlignment="1">
      <alignment horizontal="left"/>
    </xf>
    <xf numFmtId="14" fontId="2" fillId="2" borderId="0" xfId="0" applyNumberFormat="1" applyFont="1" applyFill="1" applyBorder="1" applyAlignment="1">
      <alignment horizontal="left"/>
    </xf>
    <xf numFmtId="0" fontId="2" fillId="2" borderId="0" xfId="0" applyFont="1" applyFill="1" applyBorder="1" applyAlignment="1">
      <alignment horizontal="left"/>
    </xf>
    <xf numFmtId="0" fontId="3" fillId="2" borderId="5" xfId="0" applyFont="1" applyFill="1" applyBorder="1" applyAlignment="1" applyProtection="1">
      <alignment horizontal="center" vertical="center"/>
      <protection locked="0"/>
    </xf>
    <xf numFmtId="17" fontId="2" fillId="2" borderId="0" xfId="0" applyNumberFormat="1" applyFont="1" applyFill="1" applyBorder="1" applyAlignment="1">
      <alignment horizontal="left"/>
    </xf>
    <xf numFmtId="166" fontId="9" fillId="0" borderId="7" xfId="3" applyNumberFormat="1" applyFont="1" applyFill="1" applyBorder="1" applyAlignment="1" applyProtection="1"/>
    <xf numFmtId="166" fontId="9" fillId="0" borderId="8" xfId="3" applyNumberFormat="1" applyFont="1" applyFill="1" applyBorder="1" applyAlignment="1" applyProtection="1"/>
    <xf numFmtId="166" fontId="9" fillId="0" borderId="9" xfId="3" applyNumberFormat="1" applyFont="1" applyFill="1" applyBorder="1" applyAlignment="1" applyProtection="1"/>
    <xf numFmtId="166" fontId="9" fillId="0" borderId="10" xfId="3" applyNumberFormat="1" applyFont="1" applyFill="1" applyBorder="1" applyAlignment="1" applyProtection="1"/>
    <xf numFmtId="166" fontId="9" fillId="0" borderId="11" xfId="3" applyNumberFormat="1" applyFont="1" applyFill="1" applyBorder="1" applyAlignment="1" applyProtection="1"/>
    <xf numFmtId="166" fontId="9" fillId="0" borderId="12" xfId="3" applyNumberFormat="1" applyFont="1" applyFill="1" applyBorder="1" applyAlignment="1" applyProtection="1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/>
    <xf numFmtId="10" fontId="2" fillId="2" borderId="0" xfId="4" applyNumberFormat="1" applyFont="1" applyFill="1" applyAlignment="1">
      <alignment horizontal="left"/>
    </xf>
    <xf numFmtId="0" fontId="2" fillId="4" borderId="6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left" vertical="center"/>
    </xf>
    <xf numFmtId="164" fontId="2" fillId="4" borderId="6" xfId="0" applyNumberFormat="1" applyFont="1" applyFill="1" applyBorder="1" applyAlignment="1">
      <alignment horizontal="left" vertical="center"/>
    </xf>
    <xf numFmtId="165" fontId="2" fillId="4" borderId="6" xfId="0" applyNumberFormat="1" applyFont="1" applyFill="1" applyBorder="1" applyAlignment="1">
      <alignment horizontal="left" vertical="center"/>
    </xf>
    <xf numFmtId="4" fontId="2" fillId="4" borderId="6" xfId="0" applyNumberFormat="1" applyFont="1" applyFill="1" applyBorder="1" applyAlignment="1">
      <alignment horizontal="left" vertical="center"/>
    </xf>
    <xf numFmtId="4" fontId="2" fillId="4" borderId="6" xfId="0" applyNumberFormat="1" applyFont="1" applyFill="1" applyBorder="1" applyAlignment="1" applyProtection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/>
    </xf>
    <xf numFmtId="17" fontId="4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center"/>
    </xf>
    <xf numFmtId="4" fontId="4" fillId="0" borderId="6" xfId="0" applyNumberFormat="1" applyFont="1" applyFill="1" applyBorder="1" applyAlignment="1">
      <alignment horizontal="center" vertical="center"/>
    </xf>
    <xf numFmtId="49" fontId="4" fillId="0" borderId="6" xfId="0" applyNumberFormat="1" applyFont="1" applyFill="1" applyBorder="1" applyAlignment="1">
      <alignment horizontal="center" vertical="center"/>
    </xf>
    <xf numFmtId="10" fontId="4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/>
    </xf>
    <xf numFmtId="4" fontId="2" fillId="4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vertical="center"/>
    </xf>
    <xf numFmtId="164" fontId="2" fillId="5" borderId="6" xfId="0" applyNumberFormat="1" applyFont="1" applyFill="1" applyBorder="1" applyAlignment="1">
      <alignment horizontal="center" vertical="center"/>
    </xf>
    <xf numFmtId="164" fontId="2" fillId="5" borderId="6" xfId="0" applyNumberFormat="1" applyFont="1" applyFill="1" applyBorder="1" applyAlignment="1">
      <alignment horizontal="left" vertical="center"/>
    </xf>
    <xf numFmtId="4" fontId="2" fillId="5" borderId="6" xfId="0" applyNumberFormat="1" applyFont="1" applyFill="1" applyBorder="1" applyAlignment="1">
      <alignment horizontal="left" vertical="center"/>
    </xf>
    <xf numFmtId="4" fontId="2" fillId="5" borderId="6" xfId="0" applyNumberFormat="1" applyFont="1" applyFill="1" applyBorder="1" applyAlignment="1">
      <alignment vertical="center"/>
    </xf>
    <xf numFmtId="4" fontId="2" fillId="5" borderId="6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/>
    </xf>
    <xf numFmtId="166" fontId="8" fillId="0" borderId="14" xfId="3" applyNumberFormat="1" applyFont="1" applyFill="1" applyBorder="1" applyAlignment="1" applyProtection="1">
      <alignment horizontal="left"/>
    </xf>
    <xf numFmtId="166" fontId="8" fillId="0" borderId="15" xfId="3" applyNumberFormat="1" applyFont="1" applyFill="1" applyBorder="1" applyAlignment="1" applyProtection="1">
      <alignment horizontal="left"/>
    </xf>
    <xf numFmtId="166" fontId="8" fillId="0" borderId="16" xfId="3" applyNumberFormat="1" applyFont="1" applyFill="1" applyBorder="1" applyAlignment="1" applyProtection="1">
      <alignment horizontal="left"/>
    </xf>
    <xf numFmtId="166" fontId="9" fillId="0" borderId="17" xfId="3" applyNumberFormat="1" applyFont="1" applyFill="1" applyBorder="1" applyAlignment="1" applyProtection="1">
      <alignment horizontal="left"/>
    </xf>
    <xf numFmtId="166" fontId="9" fillId="0" borderId="6" xfId="3" applyNumberFormat="1" applyFont="1" applyFill="1" applyBorder="1" applyAlignment="1" applyProtection="1">
      <alignment horizontal="left"/>
    </xf>
    <xf numFmtId="166" fontId="9" fillId="0" borderId="18" xfId="3" applyNumberFormat="1" applyFont="1" applyFill="1" applyBorder="1" applyAlignment="1" applyProtection="1">
      <alignment horizontal="left"/>
    </xf>
    <xf numFmtId="0" fontId="2" fillId="2" borderId="0" xfId="0" applyFont="1" applyFill="1" applyBorder="1" applyAlignment="1">
      <alignment horizontal="left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4" fillId="2" borderId="13" xfId="0" applyFont="1" applyFill="1" applyBorder="1" applyAlignment="1">
      <alignment horizontal="center" vertical="center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 wrapText="1"/>
      <protection locked="0"/>
    </xf>
    <xf numFmtId="0" fontId="4" fillId="2" borderId="13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/>
    </xf>
    <xf numFmtId="4" fontId="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" fillId="2" borderId="5" xfId="0" applyNumberFormat="1" applyFont="1" applyFill="1" applyBorder="1" applyAlignment="1" applyProtection="1">
      <alignment horizontal="center" vertical="center"/>
      <protection locked="0"/>
    </xf>
  </cellXfs>
  <cellStyles count="5">
    <cellStyle name="Normal" xfId="0" builtinId="0"/>
    <cellStyle name="Normal 2" xfId="1"/>
    <cellStyle name="Normal 3" xfId="2"/>
    <cellStyle name="Normal_Fundação - Baldrames e Blocos" xfId="3"/>
    <cellStyle name="Porcentagem" xfId="4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976746</xdr:colOff>
      <xdr:row>1</xdr:row>
      <xdr:rowOff>0</xdr:rowOff>
    </xdr:from>
    <xdr:to>
      <xdr:col>9</xdr:col>
      <xdr:colOff>650682</xdr:colOff>
      <xdr:row>7</xdr:row>
      <xdr:rowOff>219075</xdr:rowOff>
    </xdr:to>
    <xdr:pic>
      <xdr:nvPicPr>
        <xdr:cNvPr id="1229" name="Imagem 2" descr="Cabeçalho-e-Rodapé-Colorido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886201" y="0"/>
          <a:ext cx="5757429" cy="131012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E1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>
          <a:outerShdw dist="35921" dir="2700000" algn="ctr" rotWithShape="0">
            <a:srgbClr val="000000"/>
          </a:outerShdw>
        </a:effec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Plan1"/>
  <dimension ref="A1:S96"/>
  <sheetViews>
    <sheetView tabSelected="1" topLeftCell="A2" zoomScale="90" zoomScaleNormal="90" workbookViewId="0">
      <selection activeCell="C16" sqref="C16:C17"/>
    </sheetView>
  </sheetViews>
  <sheetFormatPr defaultRowHeight="12.75"/>
  <cols>
    <col min="1" max="1" width="9" style="13" customWidth="1"/>
    <col min="2" max="2" width="16" style="13" customWidth="1"/>
    <col min="3" max="3" width="11.140625" style="13" customWidth="1"/>
    <col min="4" max="4" width="10.5703125" style="13" customWidth="1"/>
    <col min="5" max="5" width="55.7109375" style="13" customWidth="1"/>
    <col min="6" max="6" width="9.7109375" style="13" bestFit="1" customWidth="1"/>
    <col min="7" max="7" width="5" style="13" customWidth="1"/>
    <col min="8" max="8" width="10.28515625" style="13" bestFit="1" customWidth="1"/>
    <col min="9" max="9" width="10.42578125" style="13" customWidth="1"/>
    <col min="10" max="14" width="10.28515625" style="13" customWidth="1"/>
    <col min="15" max="15" width="12.7109375" style="15" customWidth="1"/>
    <col min="16" max="16" width="9.140625" style="13"/>
    <col min="17" max="17" width="14" style="13" bestFit="1" customWidth="1"/>
    <col min="18" max="16384" width="9.140625" style="13"/>
  </cols>
  <sheetData>
    <row r="1" spans="1:19" s="5" customFormat="1" ht="13.5" hidden="1" thickBot="1">
      <c r="O1" s="6"/>
    </row>
    <row r="2" spans="1:19" s="5" customFormat="1">
      <c r="O2" s="6"/>
      <c r="Q2" s="62" t="s">
        <v>14</v>
      </c>
      <c r="R2" s="63"/>
      <c r="S2" s="64"/>
    </row>
    <row r="3" spans="1:19" s="5" customFormat="1">
      <c r="O3" s="6"/>
      <c r="Q3" s="65"/>
      <c r="R3" s="66"/>
      <c r="S3" s="67"/>
    </row>
    <row r="4" spans="1:19" s="5" customFormat="1">
      <c r="O4" s="6"/>
      <c r="Q4" s="31" t="s">
        <v>15</v>
      </c>
      <c r="R4" s="32"/>
      <c r="S4" s="33"/>
    </row>
    <row r="5" spans="1:19" s="5" customFormat="1">
      <c r="O5" s="6"/>
      <c r="Q5" s="31" t="s">
        <v>17</v>
      </c>
      <c r="R5" s="32"/>
      <c r="S5" s="33"/>
    </row>
    <row r="6" spans="1:19" s="9" customFormat="1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8"/>
      <c r="Q6" s="31" t="s">
        <v>16</v>
      </c>
      <c r="R6" s="32"/>
      <c r="S6" s="33"/>
    </row>
    <row r="7" spans="1:19" s="12" customFormat="1" ht="21" customHeight="1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  <c r="Q7" s="31" t="s">
        <v>18</v>
      </c>
      <c r="R7" s="32"/>
      <c r="S7" s="33"/>
    </row>
    <row r="8" spans="1:19" s="12" customFormat="1" ht="21" customHeight="1" thickBot="1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1"/>
      <c r="Q8" s="34" t="s">
        <v>19</v>
      </c>
      <c r="R8" s="35"/>
      <c r="S8" s="36"/>
    </row>
    <row r="9" spans="1:19" ht="15.75">
      <c r="A9" s="23" t="s">
        <v>7</v>
      </c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5"/>
      <c r="Q9" s="3"/>
      <c r="R9" s="3"/>
      <c r="S9" s="3"/>
    </row>
    <row r="10" spans="1:19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M10" s="14"/>
      <c r="Q10" s="3"/>
      <c r="R10" s="3"/>
      <c r="S10" s="3"/>
    </row>
    <row r="11" spans="1:19" s="3" customFormat="1" ht="12.75" customHeight="1">
      <c r="A11" s="68" t="s">
        <v>52</v>
      </c>
      <c r="B11" s="68"/>
      <c r="C11" s="68"/>
      <c r="D11" s="68"/>
      <c r="E11" s="68"/>
      <c r="F11" s="68"/>
      <c r="G11" s="68"/>
      <c r="H11" s="68"/>
      <c r="I11" s="68"/>
      <c r="J11" s="68"/>
      <c r="K11" s="68"/>
      <c r="O11" s="4"/>
      <c r="P11" s="4"/>
    </row>
    <row r="12" spans="1:19" s="3" customFormat="1" ht="12.75" customHeight="1">
      <c r="A12" s="68" t="s">
        <v>0</v>
      </c>
      <c r="B12" s="68"/>
      <c r="C12" s="68"/>
      <c r="D12" s="68"/>
      <c r="E12" s="68"/>
      <c r="F12" s="38"/>
      <c r="G12" s="38"/>
      <c r="H12" s="74" t="s">
        <v>33</v>
      </c>
      <c r="I12" s="74"/>
      <c r="J12" s="39">
        <v>1.1740999999999999</v>
      </c>
      <c r="K12" s="38"/>
      <c r="O12" s="4"/>
      <c r="P12" s="4"/>
    </row>
    <row r="13" spans="1:19" s="3" customFormat="1" ht="12.75" customHeight="1">
      <c r="A13" s="68" t="s">
        <v>53</v>
      </c>
      <c r="B13" s="68"/>
      <c r="C13" s="68"/>
      <c r="D13" s="68"/>
      <c r="E13" s="68"/>
      <c r="F13" s="38"/>
      <c r="G13" s="38"/>
      <c r="H13" s="74" t="s">
        <v>31</v>
      </c>
      <c r="I13" s="74"/>
      <c r="J13" s="39">
        <v>0.30059999999999998</v>
      </c>
      <c r="K13" s="38"/>
      <c r="O13" s="4"/>
      <c r="P13" s="4"/>
    </row>
    <row r="14" spans="1:19" s="3" customFormat="1" ht="12.75" customHeight="1">
      <c r="A14" s="61" t="s">
        <v>13</v>
      </c>
      <c r="B14" s="30">
        <v>45383</v>
      </c>
      <c r="C14" s="28"/>
      <c r="D14" s="28"/>
      <c r="E14" s="27"/>
      <c r="F14" s="28"/>
      <c r="G14" s="28"/>
      <c r="H14" s="74" t="s">
        <v>32</v>
      </c>
      <c r="I14" s="74"/>
      <c r="J14" s="39">
        <v>0</v>
      </c>
      <c r="K14" s="28"/>
      <c r="M14" s="37"/>
      <c r="O14" s="4"/>
      <c r="P14" s="4"/>
    </row>
    <row r="15" spans="1:19" s="3" customFormat="1" ht="12.75" customHeight="1">
      <c r="A15" s="26"/>
      <c r="B15" s="28"/>
      <c r="C15" s="28"/>
      <c r="D15" s="28"/>
      <c r="E15" s="27"/>
      <c r="F15" s="26"/>
      <c r="G15" s="26"/>
      <c r="H15" s="26"/>
      <c r="I15" s="26"/>
      <c r="J15" s="37"/>
      <c r="K15" s="26"/>
      <c r="M15" s="37"/>
      <c r="O15" s="4"/>
      <c r="P15" s="4"/>
    </row>
    <row r="16" spans="1:19" ht="12.75" customHeight="1">
      <c r="A16" s="69" t="s">
        <v>1</v>
      </c>
      <c r="B16" s="72" t="s">
        <v>8</v>
      </c>
      <c r="C16" s="72" t="s">
        <v>9</v>
      </c>
      <c r="D16" s="72" t="s">
        <v>10</v>
      </c>
      <c r="E16" s="69" t="s">
        <v>2</v>
      </c>
      <c r="F16" s="69" t="s">
        <v>4</v>
      </c>
      <c r="G16" s="71" t="s">
        <v>3</v>
      </c>
      <c r="H16" s="22" t="s">
        <v>28</v>
      </c>
      <c r="I16" s="22"/>
      <c r="J16" s="22"/>
      <c r="K16" s="22" t="s">
        <v>29</v>
      </c>
      <c r="L16" s="22"/>
      <c r="M16" s="22"/>
      <c r="N16" s="75" t="s">
        <v>11</v>
      </c>
      <c r="O16" s="76" t="s">
        <v>12</v>
      </c>
      <c r="P16" s="16"/>
    </row>
    <row r="17" spans="1:18">
      <c r="A17" s="70"/>
      <c r="B17" s="73"/>
      <c r="C17" s="73"/>
      <c r="D17" s="73"/>
      <c r="E17" s="70"/>
      <c r="F17" s="70"/>
      <c r="G17" s="70"/>
      <c r="H17" s="17" t="s">
        <v>5</v>
      </c>
      <c r="I17" s="17" t="s">
        <v>6</v>
      </c>
      <c r="J17" s="17" t="s">
        <v>30</v>
      </c>
      <c r="K17" s="17" t="s">
        <v>5</v>
      </c>
      <c r="L17" s="17" t="s">
        <v>6</v>
      </c>
      <c r="M17" s="17" t="s">
        <v>30</v>
      </c>
      <c r="N17" s="73"/>
      <c r="O17" s="70"/>
      <c r="P17" s="16"/>
      <c r="Q17" s="4"/>
    </row>
    <row r="18" spans="1:18" s="3" customFormat="1" ht="3" customHeight="1">
      <c r="A18" s="18"/>
      <c r="B18" s="18"/>
      <c r="C18" s="18"/>
      <c r="D18" s="29"/>
      <c r="E18" s="19"/>
      <c r="F18" s="19"/>
      <c r="G18" s="18"/>
      <c r="H18" s="20"/>
      <c r="I18" s="20"/>
      <c r="J18" s="20"/>
      <c r="K18" s="20"/>
      <c r="L18" s="20"/>
      <c r="M18" s="20"/>
      <c r="N18" s="20"/>
      <c r="O18" s="21"/>
      <c r="P18" s="19"/>
      <c r="R18" s="13" t="str">
        <f>IF(AND(E18="",E17&lt;&gt;""),"__T__",IF(AND(E18&lt;&gt;"",E17=""),"__D__",""))</f>
        <v/>
      </c>
    </row>
    <row r="19" spans="1:18">
      <c r="A19" s="40" t="s">
        <v>20</v>
      </c>
      <c r="B19" s="41"/>
      <c r="C19" s="42"/>
      <c r="D19" s="41"/>
      <c r="E19" s="43" t="s">
        <v>34</v>
      </c>
      <c r="F19" s="44"/>
      <c r="G19" s="43"/>
      <c r="H19" s="44"/>
      <c r="I19" s="45"/>
      <c r="J19" s="45"/>
      <c r="K19" s="41"/>
      <c r="L19" s="41"/>
      <c r="M19" s="45"/>
      <c r="N19" s="42"/>
      <c r="O19" s="41"/>
    </row>
    <row r="20" spans="1:18">
      <c r="A20" s="46"/>
      <c r="B20" s="47"/>
      <c r="C20" s="47"/>
      <c r="D20" s="48"/>
      <c r="E20" s="49"/>
      <c r="F20" s="50"/>
      <c r="G20" s="51"/>
      <c r="H20" s="50"/>
      <c r="I20" s="50"/>
      <c r="J20" s="52"/>
      <c r="K20" s="50"/>
      <c r="L20" s="50"/>
      <c r="M20" s="52"/>
      <c r="N20" s="50"/>
      <c r="O20" s="50"/>
    </row>
    <row r="21" spans="1:18">
      <c r="A21" s="46" t="s">
        <v>26</v>
      </c>
      <c r="B21" s="47" t="s">
        <v>19</v>
      </c>
      <c r="C21" s="47" t="s">
        <v>26</v>
      </c>
      <c r="D21" s="48">
        <f>($B$14)</f>
        <v>45383</v>
      </c>
      <c r="E21" s="49" t="s">
        <v>23</v>
      </c>
      <c r="F21" s="50">
        <v>1</v>
      </c>
      <c r="G21" s="51" t="s">
        <v>146</v>
      </c>
      <c r="H21" s="50">
        <v>353.07</v>
      </c>
      <c r="I21" s="50">
        <f t="shared" ref="I21:I22" si="0">ROUND($F21*H21,2)</f>
        <v>353.07</v>
      </c>
      <c r="J21" s="52">
        <f>$J$13</f>
        <v>0.30059999999999998</v>
      </c>
      <c r="K21" s="50">
        <v>0</v>
      </c>
      <c r="L21" s="50">
        <f t="shared" ref="L21:L22" si="1">ROUND($F21*K21,2)</f>
        <v>0</v>
      </c>
      <c r="M21" s="52">
        <f>$J$13</f>
        <v>0.30059999999999998</v>
      </c>
      <c r="N21" s="50">
        <f>H21+K21</f>
        <v>353.07</v>
      </c>
      <c r="O21" s="50">
        <f t="shared" ref="O21:O22" si="2">I21+L21</f>
        <v>353.07</v>
      </c>
    </row>
    <row r="22" spans="1:18">
      <c r="A22" s="46" t="s">
        <v>51</v>
      </c>
      <c r="B22" s="47" t="s">
        <v>18</v>
      </c>
      <c r="C22" s="47" t="s">
        <v>54</v>
      </c>
      <c r="D22" s="48">
        <f>($B$14)</f>
        <v>45383</v>
      </c>
      <c r="E22" s="49" t="s">
        <v>55</v>
      </c>
      <c r="F22" s="50">
        <v>1.5</v>
      </c>
      <c r="G22" s="51" t="s">
        <v>147</v>
      </c>
      <c r="H22" s="50">
        <v>0</v>
      </c>
      <c r="I22" s="50">
        <f t="shared" si="0"/>
        <v>0</v>
      </c>
      <c r="J22" s="52">
        <f>$J$13</f>
        <v>0.30059999999999998</v>
      </c>
      <c r="K22" s="50">
        <v>458.64</v>
      </c>
      <c r="L22" s="50">
        <f t="shared" si="1"/>
        <v>687.96</v>
      </c>
      <c r="M22" s="52">
        <f>$J$13</f>
        <v>0.30059999999999998</v>
      </c>
      <c r="N22" s="50">
        <f>H22+K22</f>
        <v>458.64</v>
      </c>
      <c r="O22" s="50">
        <f t="shared" si="2"/>
        <v>687.96</v>
      </c>
    </row>
    <row r="23" spans="1:18">
      <c r="A23" s="46"/>
      <c r="B23" s="47"/>
      <c r="C23" s="47"/>
      <c r="D23" s="48"/>
      <c r="E23" s="49"/>
      <c r="F23" s="50"/>
      <c r="G23" s="51"/>
      <c r="H23" s="50"/>
      <c r="I23" s="50"/>
      <c r="J23" s="52"/>
      <c r="K23" s="50"/>
      <c r="L23" s="50"/>
      <c r="M23" s="52"/>
      <c r="N23" s="50"/>
      <c r="O23" s="50"/>
    </row>
    <row r="24" spans="1:18">
      <c r="A24" s="53"/>
      <c r="B24" s="42"/>
      <c r="C24" s="44"/>
      <c r="D24" s="54"/>
      <c r="E24" s="55" t="s">
        <v>21</v>
      </c>
      <c r="F24" s="54"/>
      <c r="G24" s="54"/>
      <c r="H24" s="54"/>
      <c r="I24" s="54">
        <f>TRUNC(SUM(I21:I23),2)</f>
        <v>353.07</v>
      </c>
      <c r="J24" s="54"/>
      <c r="K24" s="54"/>
      <c r="L24" s="54">
        <f>SUM(L21:L23)</f>
        <v>687.96</v>
      </c>
      <c r="M24" s="54"/>
      <c r="N24" s="54"/>
      <c r="O24" s="54">
        <f>SUM(O21:O23)</f>
        <v>1041.03</v>
      </c>
    </row>
    <row r="25" spans="1:18">
      <c r="A25" s="46"/>
      <c r="B25" s="47"/>
      <c r="C25" s="47"/>
      <c r="D25" s="48"/>
      <c r="E25" s="49"/>
      <c r="F25" s="50"/>
      <c r="G25" s="50"/>
      <c r="H25" s="50"/>
      <c r="I25" s="50"/>
      <c r="J25" s="50"/>
      <c r="K25" s="50"/>
      <c r="L25" s="50"/>
      <c r="M25" s="50"/>
      <c r="N25" s="50"/>
      <c r="O25" s="50"/>
    </row>
    <row r="26" spans="1:18">
      <c r="A26" s="40" t="s">
        <v>24</v>
      </c>
      <c r="B26" s="41"/>
      <c r="C26" s="42"/>
      <c r="D26" s="41"/>
      <c r="E26" s="43" t="s">
        <v>35</v>
      </c>
      <c r="F26" s="44"/>
      <c r="G26" s="43"/>
      <c r="H26" s="44"/>
      <c r="I26" s="45"/>
      <c r="J26" s="45"/>
      <c r="K26" s="41"/>
      <c r="L26" s="41"/>
      <c r="M26" s="45"/>
      <c r="N26" s="42"/>
      <c r="O26" s="41"/>
    </row>
    <row r="27" spans="1:18">
      <c r="A27" s="46"/>
      <c r="B27" s="47"/>
      <c r="C27" s="47"/>
      <c r="D27" s="48"/>
      <c r="E27" s="49"/>
      <c r="F27" s="50"/>
      <c r="G27" s="51"/>
      <c r="H27" s="50"/>
      <c r="I27" s="50"/>
      <c r="J27" s="52"/>
      <c r="K27" s="50"/>
      <c r="L27" s="50"/>
      <c r="M27" s="52"/>
      <c r="N27" s="50"/>
      <c r="O27" s="50"/>
    </row>
    <row r="28" spans="1:18">
      <c r="A28" s="46" t="s">
        <v>25</v>
      </c>
      <c r="B28" s="47" t="s">
        <v>17</v>
      </c>
      <c r="C28" s="47">
        <v>523104</v>
      </c>
      <c r="D28" s="48">
        <f>($B$14)</f>
        <v>45383</v>
      </c>
      <c r="E28" s="49" t="s">
        <v>61</v>
      </c>
      <c r="F28" s="50">
        <v>6.9</v>
      </c>
      <c r="G28" s="51" t="s">
        <v>148</v>
      </c>
      <c r="H28" s="50">
        <v>96.61</v>
      </c>
      <c r="I28" s="50">
        <f t="shared" ref="I28:I84" si="3">ROUND($F28*H28,2)</f>
        <v>666.61</v>
      </c>
      <c r="J28" s="52">
        <f t="shared" ref="J28:J84" si="4">$J$13</f>
        <v>0.30059999999999998</v>
      </c>
      <c r="K28" s="50">
        <v>94.24</v>
      </c>
      <c r="L28" s="50">
        <f t="shared" ref="L28:L84" si="5">ROUND($F28*K28,2)</f>
        <v>650.26</v>
      </c>
      <c r="M28" s="52">
        <f t="shared" ref="M28:M84" si="6">$J$13</f>
        <v>0.30059999999999998</v>
      </c>
      <c r="N28" s="50">
        <f t="shared" ref="N28:N84" si="7">H28+K28</f>
        <v>190.85</v>
      </c>
      <c r="O28" s="50">
        <f t="shared" ref="O28:O84" si="8">I28+L28</f>
        <v>1316.87</v>
      </c>
    </row>
    <row r="29" spans="1:18">
      <c r="A29" s="46" t="s">
        <v>27</v>
      </c>
      <c r="B29" s="47" t="s">
        <v>17</v>
      </c>
      <c r="C29" s="47">
        <v>27801</v>
      </c>
      <c r="D29" s="48">
        <f>($B$14)</f>
        <v>45383</v>
      </c>
      <c r="E29" s="49" t="s">
        <v>62</v>
      </c>
      <c r="F29" s="50">
        <v>0.48</v>
      </c>
      <c r="G29" s="51" t="s">
        <v>148</v>
      </c>
      <c r="H29" s="50">
        <v>1151.04</v>
      </c>
      <c r="I29" s="50">
        <f t="shared" si="3"/>
        <v>552.5</v>
      </c>
      <c r="J29" s="52">
        <f t="shared" si="4"/>
        <v>0.30059999999999998</v>
      </c>
      <c r="K29" s="50">
        <v>52.84</v>
      </c>
      <c r="L29" s="50">
        <f t="shared" si="5"/>
        <v>25.36</v>
      </c>
      <c r="M29" s="52">
        <f t="shared" si="6"/>
        <v>0.30059999999999998</v>
      </c>
      <c r="N29" s="50">
        <f t="shared" si="7"/>
        <v>1203.8799999999999</v>
      </c>
      <c r="O29" s="50">
        <f t="shared" si="8"/>
        <v>577.86</v>
      </c>
    </row>
    <row r="30" spans="1:18">
      <c r="A30" s="46" t="s">
        <v>56</v>
      </c>
      <c r="B30" s="47" t="s">
        <v>19</v>
      </c>
      <c r="C30" s="47" t="s">
        <v>56</v>
      </c>
      <c r="D30" s="48">
        <f t="shared" ref="D30:D33" si="9">($B$14)</f>
        <v>45383</v>
      </c>
      <c r="E30" s="49" t="s">
        <v>36</v>
      </c>
      <c r="F30" s="50">
        <v>1.5</v>
      </c>
      <c r="G30" s="51" t="s">
        <v>147</v>
      </c>
      <c r="H30" s="50">
        <v>1328.17</v>
      </c>
      <c r="I30" s="50">
        <f t="shared" si="3"/>
        <v>1992.26</v>
      </c>
      <c r="J30" s="52">
        <f t="shared" si="4"/>
        <v>0.30059999999999998</v>
      </c>
      <c r="K30" s="50">
        <v>0</v>
      </c>
      <c r="L30" s="50">
        <f t="shared" si="5"/>
        <v>0</v>
      </c>
      <c r="M30" s="52">
        <f t="shared" si="6"/>
        <v>0.30059999999999998</v>
      </c>
      <c r="N30" s="50">
        <f t="shared" si="7"/>
        <v>1328.17</v>
      </c>
      <c r="O30" s="50">
        <f t="shared" si="8"/>
        <v>1992.26</v>
      </c>
    </row>
    <row r="31" spans="1:18">
      <c r="A31" s="46" t="s">
        <v>57</v>
      </c>
      <c r="B31" s="47" t="s">
        <v>19</v>
      </c>
      <c r="C31" s="47" t="s">
        <v>57</v>
      </c>
      <c r="D31" s="48">
        <f t="shared" si="9"/>
        <v>45383</v>
      </c>
      <c r="E31" s="49" t="s">
        <v>37</v>
      </c>
      <c r="F31" s="50">
        <v>1</v>
      </c>
      <c r="G31" s="51" t="s">
        <v>146</v>
      </c>
      <c r="H31" s="50">
        <v>2065.35</v>
      </c>
      <c r="I31" s="50">
        <f t="shared" si="3"/>
        <v>2065.35</v>
      </c>
      <c r="J31" s="52">
        <f t="shared" si="4"/>
        <v>0.30059999999999998</v>
      </c>
      <c r="K31" s="50">
        <v>0</v>
      </c>
      <c r="L31" s="50">
        <f t="shared" si="5"/>
        <v>0</v>
      </c>
      <c r="M31" s="52">
        <f t="shared" si="6"/>
        <v>0.30059999999999998</v>
      </c>
      <c r="N31" s="50">
        <f t="shared" si="7"/>
        <v>2065.35</v>
      </c>
      <c r="O31" s="50">
        <f t="shared" si="8"/>
        <v>2065.35</v>
      </c>
    </row>
    <row r="32" spans="1:18">
      <c r="A32" s="46" t="s">
        <v>58</v>
      </c>
      <c r="B32" s="47" t="s">
        <v>18</v>
      </c>
      <c r="C32" s="47" t="s">
        <v>58</v>
      </c>
      <c r="D32" s="48">
        <f t="shared" si="9"/>
        <v>45383</v>
      </c>
      <c r="E32" s="49" t="s">
        <v>38</v>
      </c>
      <c r="F32" s="50">
        <v>1</v>
      </c>
      <c r="G32" s="51" t="s">
        <v>149</v>
      </c>
      <c r="H32" s="50">
        <v>369.76</v>
      </c>
      <c r="I32" s="50">
        <f t="shared" si="3"/>
        <v>369.76</v>
      </c>
      <c r="J32" s="52">
        <f t="shared" si="4"/>
        <v>0.30059999999999998</v>
      </c>
      <c r="K32" s="50">
        <v>306.06</v>
      </c>
      <c r="L32" s="50">
        <f t="shared" si="5"/>
        <v>306.06</v>
      </c>
      <c r="M32" s="52">
        <f t="shared" si="6"/>
        <v>0.30059999999999998</v>
      </c>
      <c r="N32" s="50">
        <f t="shared" si="7"/>
        <v>675.81999999999994</v>
      </c>
      <c r="O32" s="50">
        <f t="shared" si="8"/>
        <v>675.81999999999994</v>
      </c>
    </row>
    <row r="33" spans="1:15">
      <c r="A33" s="46" t="s">
        <v>59</v>
      </c>
      <c r="B33" s="47" t="s">
        <v>18</v>
      </c>
      <c r="C33" s="47">
        <v>1324</v>
      </c>
      <c r="D33" s="48">
        <f t="shared" si="9"/>
        <v>45383</v>
      </c>
      <c r="E33" s="49" t="s">
        <v>60</v>
      </c>
      <c r="F33" s="50">
        <v>1</v>
      </c>
      <c r="G33" s="51" t="s">
        <v>146</v>
      </c>
      <c r="H33" s="50">
        <v>482.99</v>
      </c>
      <c r="I33" s="50">
        <f t="shared" si="3"/>
        <v>482.99</v>
      </c>
      <c r="J33" s="52">
        <f t="shared" si="4"/>
        <v>0.30059999999999998</v>
      </c>
      <c r="K33" s="50">
        <v>471.17</v>
      </c>
      <c r="L33" s="50">
        <f t="shared" si="5"/>
        <v>471.17</v>
      </c>
      <c r="M33" s="52">
        <f t="shared" si="6"/>
        <v>0.30059999999999998</v>
      </c>
      <c r="N33" s="50">
        <f t="shared" si="7"/>
        <v>954.16000000000008</v>
      </c>
      <c r="O33" s="50">
        <f t="shared" si="8"/>
        <v>954.16000000000008</v>
      </c>
    </row>
    <row r="34" spans="1:15">
      <c r="A34" s="46"/>
      <c r="B34" s="47"/>
      <c r="C34" s="47"/>
      <c r="D34" s="48"/>
      <c r="E34" s="49"/>
      <c r="F34" s="50"/>
      <c r="G34" s="50"/>
      <c r="H34" s="50"/>
      <c r="I34" s="50"/>
      <c r="J34" s="50"/>
      <c r="K34" s="50"/>
      <c r="L34" s="50"/>
      <c r="M34" s="50"/>
      <c r="N34" s="50"/>
      <c r="O34" s="50"/>
    </row>
    <row r="35" spans="1:15">
      <c r="A35" s="53"/>
      <c r="B35" s="42"/>
      <c r="C35" s="44"/>
      <c r="D35" s="54"/>
      <c r="E35" s="55" t="s">
        <v>21</v>
      </c>
      <c r="F35" s="54"/>
      <c r="G35" s="54"/>
      <c r="H35" s="54"/>
      <c r="I35" s="54">
        <f>TRUNC(SUM(I28:I34),2)</f>
        <v>6129.47</v>
      </c>
      <c r="J35" s="54"/>
      <c r="K35" s="54"/>
      <c r="L35" s="54">
        <f>SUM(L28:L34)</f>
        <v>1452.8500000000001</v>
      </c>
      <c r="M35" s="54"/>
      <c r="N35" s="54"/>
      <c r="O35" s="54">
        <f>SUM(O28:O34)</f>
        <v>7582.32</v>
      </c>
    </row>
    <row r="36" spans="1:15">
      <c r="A36" s="46"/>
      <c r="B36" s="47"/>
      <c r="C36" s="47"/>
      <c r="D36" s="48"/>
      <c r="E36" s="49"/>
      <c r="F36" s="50"/>
      <c r="G36" s="51"/>
      <c r="H36" s="50"/>
      <c r="I36" s="50"/>
      <c r="J36" s="52"/>
      <c r="K36" s="50"/>
      <c r="L36" s="50"/>
      <c r="M36" s="52"/>
      <c r="N36" s="50"/>
      <c r="O36" s="50"/>
    </row>
    <row r="37" spans="1:15">
      <c r="A37" s="40" t="s">
        <v>48</v>
      </c>
      <c r="B37" s="41"/>
      <c r="C37" s="42"/>
      <c r="D37" s="41"/>
      <c r="E37" s="43" t="s">
        <v>39</v>
      </c>
      <c r="F37" s="44"/>
      <c r="G37" s="43"/>
      <c r="H37" s="44"/>
      <c r="I37" s="45"/>
      <c r="J37" s="45"/>
      <c r="K37" s="41"/>
      <c r="L37" s="41"/>
      <c r="M37" s="45"/>
      <c r="N37" s="42"/>
      <c r="O37" s="41"/>
    </row>
    <row r="38" spans="1:15">
      <c r="A38" s="46"/>
      <c r="B38" s="47"/>
      <c r="C38" s="47"/>
      <c r="D38" s="48"/>
      <c r="E38" s="49"/>
      <c r="F38" s="50"/>
      <c r="G38" s="50"/>
      <c r="H38" s="50"/>
      <c r="I38" s="50"/>
      <c r="J38" s="50"/>
      <c r="K38" s="50"/>
      <c r="L38" s="50"/>
      <c r="M38" s="50"/>
      <c r="N38" s="50"/>
      <c r="O38" s="50"/>
    </row>
    <row r="39" spans="1:15">
      <c r="A39" s="46" t="s">
        <v>63</v>
      </c>
      <c r="B39" s="47" t="s">
        <v>18</v>
      </c>
      <c r="C39" s="47">
        <v>2166</v>
      </c>
      <c r="D39" s="48">
        <f>($B$14)</f>
        <v>45383</v>
      </c>
      <c r="E39" s="49" t="s">
        <v>145</v>
      </c>
      <c r="F39" s="50">
        <v>2</v>
      </c>
      <c r="G39" s="51" t="s">
        <v>149</v>
      </c>
      <c r="H39" s="50">
        <v>339.4</v>
      </c>
      <c r="I39" s="50">
        <f t="shared" ref="I39" si="10">ROUND($F39*H39,2)</f>
        <v>678.8</v>
      </c>
      <c r="J39" s="52">
        <f t="shared" si="4"/>
        <v>0.30059999999999998</v>
      </c>
      <c r="K39" s="50">
        <v>101.29</v>
      </c>
      <c r="L39" s="50">
        <f t="shared" ref="L39" si="11">ROUND($F39*K39,2)</f>
        <v>202.58</v>
      </c>
      <c r="M39" s="52">
        <f t="shared" si="6"/>
        <v>0.30059999999999998</v>
      </c>
      <c r="N39" s="50">
        <f t="shared" ref="N39" si="12">H39+K39</f>
        <v>440.69</v>
      </c>
      <c r="O39" s="50">
        <f t="shared" ref="O39" si="13">I39+L39</f>
        <v>881.38</v>
      </c>
    </row>
    <row r="40" spans="1:15">
      <c r="A40" s="46" t="s">
        <v>64</v>
      </c>
      <c r="B40" s="47" t="s">
        <v>18</v>
      </c>
      <c r="C40" s="47">
        <v>1879</v>
      </c>
      <c r="D40" s="48">
        <f>($B$14)</f>
        <v>45383</v>
      </c>
      <c r="E40" s="49" t="s">
        <v>80</v>
      </c>
      <c r="F40" s="50">
        <v>2</v>
      </c>
      <c r="G40" s="51" t="s">
        <v>149</v>
      </c>
      <c r="H40" s="50">
        <v>1480.29</v>
      </c>
      <c r="I40" s="50">
        <f t="shared" si="3"/>
        <v>2960.58</v>
      </c>
      <c r="J40" s="52">
        <f t="shared" si="4"/>
        <v>0.30059999999999998</v>
      </c>
      <c r="K40" s="50">
        <v>273.14999999999998</v>
      </c>
      <c r="L40" s="50">
        <f t="shared" si="5"/>
        <v>546.29999999999995</v>
      </c>
      <c r="M40" s="52">
        <f t="shared" si="6"/>
        <v>0.30059999999999998</v>
      </c>
      <c r="N40" s="50">
        <f t="shared" si="7"/>
        <v>1753.44</v>
      </c>
      <c r="O40" s="50">
        <f t="shared" si="8"/>
        <v>3506.88</v>
      </c>
    </row>
    <row r="41" spans="1:15">
      <c r="A41" s="46" t="s">
        <v>65</v>
      </c>
      <c r="B41" s="47" t="s">
        <v>18</v>
      </c>
      <c r="C41" s="47">
        <v>1337</v>
      </c>
      <c r="D41" s="48">
        <f>($B$14)</f>
        <v>45383</v>
      </c>
      <c r="E41" s="49" t="s">
        <v>81</v>
      </c>
      <c r="F41" s="50">
        <v>2</v>
      </c>
      <c r="G41" s="51" t="s">
        <v>149</v>
      </c>
      <c r="H41" s="50">
        <v>520.24</v>
      </c>
      <c r="I41" s="50">
        <f t="shared" si="3"/>
        <v>1040.48</v>
      </c>
      <c r="J41" s="52">
        <f t="shared" si="4"/>
        <v>0.30059999999999998</v>
      </c>
      <c r="K41" s="50">
        <v>245.87</v>
      </c>
      <c r="L41" s="50">
        <f t="shared" si="5"/>
        <v>491.74</v>
      </c>
      <c r="M41" s="52">
        <f t="shared" si="6"/>
        <v>0.30059999999999998</v>
      </c>
      <c r="N41" s="50">
        <f t="shared" si="7"/>
        <v>766.11</v>
      </c>
      <c r="O41" s="50">
        <f t="shared" si="8"/>
        <v>1532.22</v>
      </c>
    </row>
    <row r="42" spans="1:15">
      <c r="A42" s="46" t="s">
        <v>66</v>
      </c>
      <c r="B42" s="47" t="s">
        <v>17</v>
      </c>
      <c r="C42" s="47">
        <v>178101</v>
      </c>
      <c r="D42" s="48">
        <f t="shared" ref="D42:D56" si="14">($B$14)</f>
        <v>45383</v>
      </c>
      <c r="E42" s="49" t="s">
        <v>82</v>
      </c>
      <c r="F42" s="50">
        <v>2</v>
      </c>
      <c r="G42" s="51" t="s">
        <v>149</v>
      </c>
      <c r="H42" s="50">
        <v>34.299999999999997</v>
      </c>
      <c r="I42" s="50">
        <f t="shared" si="3"/>
        <v>68.599999999999994</v>
      </c>
      <c r="J42" s="52">
        <f t="shared" si="4"/>
        <v>0.30059999999999998</v>
      </c>
      <c r="K42" s="50">
        <v>81.98</v>
      </c>
      <c r="L42" s="50">
        <f t="shared" si="5"/>
        <v>163.96</v>
      </c>
      <c r="M42" s="52">
        <f t="shared" si="6"/>
        <v>0.30059999999999998</v>
      </c>
      <c r="N42" s="50">
        <f t="shared" si="7"/>
        <v>116.28</v>
      </c>
      <c r="O42" s="50">
        <f t="shared" si="8"/>
        <v>232.56</v>
      </c>
    </row>
    <row r="43" spans="1:15">
      <c r="A43" s="46" t="s">
        <v>67</v>
      </c>
      <c r="B43" s="47" t="s">
        <v>17</v>
      </c>
      <c r="C43" s="47">
        <v>172533</v>
      </c>
      <c r="D43" s="48">
        <f t="shared" si="14"/>
        <v>45383</v>
      </c>
      <c r="E43" s="49" t="s">
        <v>83</v>
      </c>
      <c r="F43" s="50">
        <v>6</v>
      </c>
      <c r="G43" s="51" t="s">
        <v>149</v>
      </c>
      <c r="H43" s="50">
        <v>82.58</v>
      </c>
      <c r="I43" s="50">
        <f t="shared" si="3"/>
        <v>495.48</v>
      </c>
      <c r="J43" s="52">
        <f t="shared" si="4"/>
        <v>0.30059999999999998</v>
      </c>
      <c r="K43" s="50">
        <v>51.61</v>
      </c>
      <c r="L43" s="50">
        <f t="shared" si="5"/>
        <v>309.66000000000003</v>
      </c>
      <c r="M43" s="52">
        <f t="shared" si="6"/>
        <v>0.30059999999999998</v>
      </c>
      <c r="N43" s="50">
        <f t="shared" si="7"/>
        <v>134.19</v>
      </c>
      <c r="O43" s="50">
        <f t="shared" si="8"/>
        <v>805.1400000000001</v>
      </c>
    </row>
    <row r="44" spans="1:15">
      <c r="A44" s="46" t="s">
        <v>68</v>
      </c>
      <c r="B44" s="47" t="s">
        <v>17</v>
      </c>
      <c r="C44" s="47">
        <v>173047</v>
      </c>
      <c r="D44" s="48">
        <f t="shared" si="14"/>
        <v>45383</v>
      </c>
      <c r="E44" s="49" t="s">
        <v>84</v>
      </c>
      <c r="F44" s="50">
        <v>200</v>
      </c>
      <c r="G44" s="51" t="s">
        <v>150</v>
      </c>
      <c r="H44" s="50">
        <v>6.05</v>
      </c>
      <c r="I44" s="50">
        <f t="shared" si="3"/>
        <v>1210</v>
      </c>
      <c r="J44" s="52">
        <f t="shared" si="4"/>
        <v>0.30059999999999998</v>
      </c>
      <c r="K44" s="50">
        <v>3.82</v>
      </c>
      <c r="L44" s="50">
        <f t="shared" si="5"/>
        <v>764</v>
      </c>
      <c r="M44" s="52">
        <f t="shared" si="6"/>
        <v>0.30059999999999998</v>
      </c>
      <c r="N44" s="50">
        <f t="shared" si="7"/>
        <v>9.8699999999999992</v>
      </c>
      <c r="O44" s="50">
        <f t="shared" si="8"/>
        <v>1974</v>
      </c>
    </row>
    <row r="45" spans="1:15">
      <c r="A45" s="46" t="s">
        <v>69</v>
      </c>
      <c r="B45" s="47" t="s">
        <v>18</v>
      </c>
      <c r="C45" s="47">
        <v>1820</v>
      </c>
      <c r="D45" s="48">
        <f t="shared" si="14"/>
        <v>45383</v>
      </c>
      <c r="E45" s="49" t="s">
        <v>85</v>
      </c>
      <c r="F45" s="50">
        <v>13</v>
      </c>
      <c r="G45" s="51" t="s">
        <v>151</v>
      </c>
      <c r="H45" s="50">
        <v>0</v>
      </c>
      <c r="I45" s="50">
        <f t="shared" si="3"/>
        <v>0</v>
      </c>
      <c r="J45" s="52">
        <f t="shared" si="4"/>
        <v>0.30059999999999998</v>
      </c>
      <c r="K45" s="50">
        <v>55.03</v>
      </c>
      <c r="L45" s="50">
        <f t="shared" si="5"/>
        <v>715.39</v>
      </c>
      <c r="M45" s="52">
        <f t="shared" si="6"/>
        <v>0.30059999999999998</v>
      </c>
      <c r="N45" s="50">
        <f t="shared" si="7"/>
        <v>55.03</v>
      </c>
      <c r="O45" s="50">
        <f t="shared" si="8"/>
        <v>715.39</v>
      </c>
    </row>
    <row r="46" spans="1:15">
      <c r="A46" s="46" t="s">
        <v>70</v>
      </c>
      <c r="B46" s="47" t="s">
        <v>18</v>
      </c>
      <c r="C46" s="47">
        <v>1746</v>
      </c>
      <c r="D46" s="48">
        <f t="shared" si="14"/>
        <v>45383</v>
      </c>
      <c r="E46" s="49" t="s">
        <v>86</v>
      </c>
      <c r="F46" s="50">
        <v>3</v>
      </c>
      <c r="G46" s="51" t="s">
        <v>149</v>
      </c>
      <c r="H46" s="50">
        <v>160.96</v>
      </c>
      <c r="I46" s="50">
        <f t="shared" si="3"/>
        <v>482.88</v>
      </c>
      <c r="J46" s="52">
        <f t="shared" si="4"/>
        <v>0.30059999999999998</v>
      </c>
      <c r="K46" s="50">
        <v>16.399999999999999</v>
      </c>
      <c r="L46" s="50">
        <f t="shared" si="5"/>
        <v>49.2</v>
      </c>
      <c r="M46" s="52">
        <f t="shared" si="6"/>
        <v>0.30059999999999998</v>
      </c>
      <c r="N46" s="50">
        <f t="shared" si="7"/>
        <v>177.36</v>
      </c>
      <c r="O46" s="50">
        <f t="shared" si="8"/>
        <v>532.08000000000004</v>
      </c>
    </row>
    <row r="47" spans="1:15">
      <c r="A47" s="46" t="s">
        <v>71</v>
      </c>
      <c r="B47" s="47" t="s">
        <v>18</v>
      </c>
      <c r="C47" s="47">
        <v>1745</v>
      </c>
      <c r="D47" s="48">
        <f t="shared" si="14"/>
        <v>45383</v>
      </c>
      <c r="E47" s="49" t="s">
        <v>87</v>
      </c>
      <c r="F47" s="50">
        <v>4</v>
      </c>
      <c r="G47" s="51" t="s">
        <v>149</v>
      </c>
      <c r="H47" s="50">
        <v>114.45</v>
      </c>
      <c r="I47" s="50">
        <f t="shared" si="3"/>
        <v>457.8</v>
      </c>
      <c r="J47" s="52">
        <f t="shared" si="4"/>
        <v>0.30059999999999998</v>
      </c>
      <c r="K47" s="50">
        <v>27.34</v>
      </c>
      <c r="L47" s="50">
        <f t="shared" si="5"/>
        <v>109.36</v>
      </c>
      <c r="M47" s="52">
        <f t="shared" si="6"/>
        <v>0.30059999999999998</v>
      </c>
      <c r="N47" s="50">
        <f t="shared" si="7"/>
        <v>141.79</v>
      </c>
      <c r="O47" s="50">
        <f t="shared" si="8"/>
        <v>567.16</v>
      </c>
    </row>
    <row r="48" spans="1:15">
      <c r="A48" s="46" t="s">
        <v>72</v>
      </c>
      <c r="B48" s="47" t="s">
        <v>18</v>
      </c>
      <c r="C48" s="47">
        <v>1383</v>
      </c>
      <c r="D48" s="48">
        <f t="shared" si="14"/>
        <v>45383</v>
      </c>
      <c r="E48" s="49" t="s">
        <v>88</v>
      </c>
      <c r="F48" s="50">
        <v>25</v>
      </c>
      <c r="G48" s="51" t="s">
        <v>148</v>
      </c>
      <c r="H48" s="50">
        <v>28.61</v>
      </c>
      <c r="I48" s="50">
        <f t="shared" si="3"/>
        <v>715.25</v>
      </c>
      <c r="J48" s="52">
        <f t="shared" si="4"/>
        <v>0.30059999999999998</v>
      </c>
      <c r="K48" s="50">
        <v>49.85</v>
      </c>
      <c r="L48" s="50">
        <f t="shared" si="5"/>
        <v>1246.25</v>
      </c>
      <c r="M48" s="52">
        <f t="shared" si="6"/>
        <v>0.30059999999999998</v>
      </c>
      <c r="N48" s="50">
        <f t="shared" si="7"/>
        <v>78.460000000000008</v>
      </c>
      <c r="O48" s="50">
        <f t="shared" si="8"/>
        <v>1961.5</v>
      </c>
    </row>
    <row r="49" spans="1:15">
      <c r="A49" s="46" t="s">
        <v>73</v>
      </c>
      <c r="B49" s="47" t="s">
        <v>18</v>
      </c>
      <c r="C49" s="47">
        <v>1982</v>
      </c>
      <c r="D49" s="48">
        <f t="shared" si="14"/>
        <v>45383</v>
      </c>
      <c r="E49" s="49" t="s">
        <v>89</v>
      </c>
      <c r="F49" s="50">
        <v>1</v>
      </c>
      <c r="G49" s="51" t="s">
        <v>149</v>
      </c>
      <c r="H49" s="50">
        <v>10.44</v>
      </c>
      <c r="I49" s="50">
        <f t="shared" si="3"/>
        <v>10.44</v>
      </c>
      <c r="J49" s="52">
        <f t="shared" si="4"/>
        <v>0.30059999999999998</v>
      </c>
      <c r="K49" s="50">
        <v>5.49</v>
      </c>
      <c r="L49" s="50">
        <f t="shared" si="5"/>
        <v>5.49</v>
      </c>
      <c r="M49" s="52">
        <f t="shared" si="6"/>
        <v>0.30059999999999998</v>
      </c>
      <c r="N49" s="50">
        <f t="shared" si="7"/>
        <v>15.93</v>
      </c>
      <c r="O49" s="50">
        <f t="shared" si="8"/>
        <v>15.93</v>
      </c>
    </row>
    <row r="50" spans="1:15">
      <c r="A50" s="46" t="s">
        <v>74</v>
      </c>
      <c r="B50" s="47" t="s">
        <v>18</v>
      </c>
      <c r="C50" s="47">
        <v>2185</v>
      </c>
      <c r="D50" s="48">
        <f t="shared" si="14"/>
        <v>45383</v>
      </c>
      <c r="E50" s="49" t="s">
        <v>90</v>
      </c>
      <c r="F50" s="50">
        <v>10</v>
      </c>
      <c r="G50" s="51" t="s">
        <v>152</v>
      </c>
      <c r="H50" s="50">
        <v>0</v>
      </c>
      <c r="I50" s="50">
        <f t="shared" si="3"/>
        <v>0</v>
      </c>
      <c r="J50" s="52">
        <f t="shared" si="4"/>
        <v>0.30059999999999998</v>
      </c>
      <c r="K50" s="50">
        <v>54.63</v>
      </c>
      <c r="L50" s="50">
        <f t="shared" si="5"/>
        <v>546.29999999999995</v>
      </c>
      <c r="M50" s="52">
        <f t="shared" si="6"/>
        <v>0.30059999999999998</v>
      </c>
      <c r="N50" s="50">
        <f t="shared" si="7"/>
        <v>54.63</v>
      </c>
      <c r="O50" s="50">
        <f t="shared" si="8"/>
        <v>546.29999999999995</v>
      </c>
    </row>
    <row r="51" spans="1:15">
      <c r="A51" s="46" t="s">
        <v>75</v>
      </c>
      <c r="B51" s="47" t="s">
        <v>17</v>
      </c>
      <c r="C51" s="47">
        <v>171103</v>
      </c>
      <c r="D51" s="48">
        <f t="shared" si="14"/>
        <v>45383</v>
      </c>
      <c r="E51" s="49" t="s">
        <v>91</v>
      </c>
      <c r="F51" s="50">
        <v>10</v>
      </c>
      <c r="G51" s="51" t="s">
        <v>150</v>
      </c>
      <c r="H51" s="50">
        <v>11.77</v>
      </c>
      <c r="I51" s="50">
        <f t="shared" si="3"/>
        <v>117.7</v>
      </c>
      <c r="J51" s="52">
        <f t="shared" si="4"/>
        <v>0.30059999999999998</v>
      </c>
      <c r="K51" s="50">
        <v>9.85</v>
      </c>
      <c r="L51" s="50">
        <f t="shared" si="5"/>
        <v>98.5</v>
      </c>
      <c r="M51" s="52">
        <f t="shared" si="6"/>
        <v>0.30059999999999998</v>
      </c>
      <c r="N51" s="50">
        <f t="shared" si="7"/>
        <v>21.619999999999997</v>
      </c>
      <c r="O51" s="50">
        <f t="shared" si="8"/>
        <v>216.2</v>
      </c>
    </row>
    <row r="52" spans="1:15">
      <c r="A52" s="46" t="s">
        <v>76</v>
      </c>
      <c r="B52" s="47" t="s">
        <v>17</v>
      </c>
      <c r="C52" s="47">
        <v>171104</v>
      </c>
      <c r="D52" s="48">
        <f t="shared" si="14"/>
        <v>45383</v>
      </c>
      <c r="E52" s="49" t="s">
        <v>92</v>
      </c>
      <c r="F52" s="50">
        <v>2</v>
      </c>
      <c r="G52" s="51" t="s">
        <v>149</v>
      </c>
      <c r="H52" s="50">
        <v>3.1</v>
      </c>
      <c r="I52" s="50">
        <f t="shared" si="3"/>
        <v>6.2</v>
      </c>
      <c r="J52" s="52">
        <f t="shared" si="4"/>
        <v>0.30059999999999998</v>
      </c>
      <c r="K52" s="50">
        <v>9.85</v>
      </c>
      <c r="L52" s="50">
        <f t="shared" si="5"/>
        <v>19.7</v>
      </c>
      <c r="M52" s="52">
        <f t="shared" si="6"/>
        <v>0.30059999999999998</v>
      </c>
      <c r="N52" s="50">
        <f t="shared" si="7"/>
        <v>12.95</v>
      </c>
      <c r="O52" s="50">
        <f t="shared" si="8"/>
        <v>25.9</v>
      </c>
    </row>
    <row r="53" spans="1:15">
      <c r="A53" s="46" t="s">
        <v>77</v>
      </c>
      <c r="B53" s="47" t="s">
        <v>17</v>
      </c>
      <c r="C53" s="47">
        <v>171521</v>
      </c>
      <c r="D53" s="48">
        <f t="shared" si="14"/>
        <v>45383</v>
      </c>
      <c r="E53" s="49" t="s">
        <v>93</v>
      </c>
      <c r="F53" s="50">
        <v>10</v>
      </c>
      <c r="G53" s="51" t="s">
        <v>149</v>
      </c>
      <c r="H53" s="50">
        <v>0.56999999999999995</v>
      </c>
      <c r="I53" s="50">
        <f t="shared" si="3"/>
        <v>5.7</v>
      </c>
      <c r="J53" s="52">
        <f t="shared" si="4"/>
        <v>0.30059999999999998</v>
      </c>
      <c r="K53" s="50">
        <v>10.91</v>
      </c>
      <c r="L53" s="50">
        <f t="shared" si="5"/>
        <v>109.1</v>
      </c>
      <c r="M53" s="52">
        <f t="shared" si="6"/>
        <v>0.30059999999999998</v>
      </c>
      <c r="N53" s="50">
        <f t="shared" si="7"/>
        <v>11.48</v>
      </c>
      <c r="O53" s="50">
        <f t="shared" si="8"/>
        <v>114.8</v>
      </c>
    </row>
    <row r="54" spans="1:15">
      <c r="A54" s="46" t="s">
        <v>78</v>
      </c>
      <c r="B54" s="47" t="s">
        <v>17</v>
      </c>
      <c r="C54" s="47">
        <v>173048</v>
      </c>
      <c r="D54" s="48">
        <f t="shared" si="14"/>
        <v>45383</v>
      </c>
      <c r="E54" s="49" t="s">
        <v>94</v>
      </c>
      <c r="F54" s="50">
        <v>40</v>
      </c>
      <c r="G54" s="51" t="s">
        <v>150</v>
      </c>
      <c r="H54" s="50">
        <v>9.9600000000000009</v>
      </c>
      <c r="I54" s="50">
        <f t="shared" si="3"/>
        <v>398.4</v>
      </c>
      <c r="J54" s="52">
        <f t="shared" si="4"/>
        <v>0.30059999999999998</v>
      </c>
      <c r="K54" s="50">
        <v>4.3600000000000003</v>
      </c>
      <c r="L54" s="50">
        <f t="shared" si="5"/>
        <v>174.4</v>
      </c>
      <c r="M54" s="52">
        <f t="shared" si="6"/>
        <v>0.30059999999999998</v>
      </c>
      <c r="N54" s="50">
        <f t="shared" si="7"/>
        <v>14.32</v>
      </c>
      <c r="O54" s="50">
        <f t="shared" si="8"/>
        <v>572.79999999999995</v>
      </c>
    </row>
    <row r="55" spans="1:15">
      <c r="A55" s="46" t="s">
        <v>79</v>
      </c>
      <c r="B55" s="47" t="s">
        <v>17</v>
      </c>
      <c r="C55" s="47">
        <v>172087</v>
      </c>
      <c r="D55" s="48">
        <f t="shared" si="14"/>
        <v>45383</v>
      </c>
      <c r="E55" s="49" t="s">
        <v>95</v>
      </c>
      <c r="F55" s="50">
        <v>2</v>
      </c>
      <c r="G55" s="51" t="s">
        <v>149</v>
      </c>
      <c r="H55" s="50">
        <v>8.43</v>
      </c>
      <c r="I55" s="50">
        <f t="shared" si="3"/>
        <v>16.86</v>
      </c>
      <c r="J55" s="52">
        <f t="shared" si="4"/>
        <v>0.30059999999999998</v>
      </c>
      <c r="K55" s="50">
        <v>16.399999999999999</v>
      </c>
      <c r="L55" s="50">
        <f t="shared" si="5"/>
        <v>32.799999999999997</v>
      </c>
      <c r="M55" s="52">
        <f t="shared" si="6"/>
        <v>0.30059999999999998</v>
      </c>
      <c r="N55" s="50">
        <f t="shared" si="7"/>
        <v>24.83</v>
      </c>
      <c r="O55" s="50">
        <f t="shared" si="8"/>
        <v>49.66</v>
      </c>
    </row>
    <row r="56" spans="1:15">
      <c r="A56" s="46" t="s">
        <v>144</v>
      </c>
      <c r="B56" s="47" t="s">
        <v>17</v>
      </c>
      <c r="C56" s="47">
        <v>173027</v>
      </c>
      <c r="D56" s="48">
        <f t="shared" si="14"/>
        <v>45383</v>
      </c>
      <c r="E56" s="49" t="s">
        <v>96</v>
      </c>
      <c r="F56" s="50">
        <v>1</v>
      </c>
      <c r="G56" s="51" t="s">
        <v>150</v>
      </c>
      <c r="H56" s="50">
        <v>11.56</v>
      </c>
      <c r="I56" s="50">
        <f t="shared" si="3"/>
        <v>11.56</v>
      </c>
      <c r="J56" s="52">
        <f t="shared" si="4"/>
        <v>0.30059999999999998</v>
      </c>
      <c r="K56" s="50">
        <v>6</v>
      </c>
      <c r="L56" s="50">
        <f t="shared" si="5"/>
        <v>6</v>
      </c>
      <c r="M56" s="52">
        <f t="shared" si="6"/>
        <v>0.30059999999999998</v>
      </c>
      <c r="N56" s="50">
        <f t="shared" si="7"/>
        <v>17.560000000000002</v>
      </c>
      <c r="O56" s="50">
        <f t="shared" si="8"/>
        <v>17.560000000000002</v>
      </c>
    </row>
    <row r="57" spans="1:15">
      <c r="A57" s="46"/>
      <c r="B57" s="47"/>
      <c r="C57" s="47"/>
      <c r="D57" s="48"/>
      <c r="E57" s="49"/>
      <c r="F57" s="50"/>
      <c r="G57" s="51"/>
      <c r="H57" s="50"/>
      <c r="I57" s="50"/>
      <c r="J57" s="52"/>
      <c r="K57" s="50"/>
      <c r="L57" s="50"/>
      <c r="M57" s="52"/>
      <c r="N57" s="50"/>
      <c r="O57" s="50"/>
    </row>
    <row r="58" spans="1:15">
      <c r="A58" s="53"/>
      <c r="B58" s="42"/>
      <c r="C58" s="44"/>
      <c r="D58" s="54"/>
      <c r="E58" s="55" t="s">
        <v>21</v>
      </c>
      <c r="F58" s="54"/>
      <c r="G58" s="54"/>
      <c r="H58" s="54"/>
      <c r="I58" s="54">
        <f>TRUNC(SUM(I39:I57),2)</f>
        <v>8676.73</v>
      </c>
      <c r="J58" s="54"/>
      <c r="K58" s="54"/>
      <c r="L58" s="54">
        <f>SUM(L39:L57)</f>
        <v>5590.73</v>
      </c>
      <c r="M58" s="54"/>
      <c r="N58" s="54"/>
      <c r="O58" s="54">
        <f>SUM(O39:O57)</f>
        <v>14267.459999999997</v>
      </c>
    </row>
    <row r="59" spans="1:15">
      <c r="A59" s="46"/>
      <c r="B59" s="47"/>
      <c r="C59" s="47"/>
      <c r="D59" s="48"/>
      <c r="E59" s="49"/>
      <c r="F59" s="50"/>
      <c r="G59" s="50"/>
      <c r="H59" s="50"/>
      <c r="I59" s="50"/>
      <c r="J59" s="50"/>
      <c r="K59" s="50"/>
      <c r="L59" s="50"/>
      <c r="M59" s="50"/>
      <c r="N59" s="50"/>
      <c r="O59" s="50"/>
    </row>
    <row r="60" spans="1:15">
      <c r="A60" s="40" t="s">
        <v>49</v>
      </c>
      <c r="B60" s="41"/>
      <c r="C60" s="42"/>
      <c r="D60" s="41"/>
      <c r="E60" s="43" t="s">
        <v>40</v>
      </c>
      <c r="F60" s="44"/>
      <c r="G60" s="43"/>
      <c r="H60" s="44"/>
      <c r="I60" s="45"/>
      <c r="J60" s="45"/>
      <c r="K60" s="41"/>
      <c r="L60" s="41"/>
      <c r="M60" s="45"/>
      <c r="N60" s="42"/>
      <c r="O60" s="41"/>
    </row>
    <row r="61" spans="1:15">
      <c r="A61" s="46"/>
      <c r="B61" s="47"/>
      <c r="C61" s="47"/>
      <c r="D61" s="48"/>
      <c r="E61" s="49"/>
      <c r="F61" s="50"/>
      <c r="G61" s="51"/>
      <c r="H61" s="50"/>
      <c r="I61" s="50"/>
      <c r="J61" s="52"/>
      <c r="K61" s="50"/>
      <c r="L61" s="50"/>
      <c r="M61" s="52"/>
      <c r="N61" s="50"/>
      <c r="O61" s="50"/>
    </row>
    <row r="62" spans="1:15">
      <c r="A62" s="46" t="s">
        <v>97</v>
      </c>
      <c r="B62" s="47" t="s">
        <v>18</v>
      </c>
      <c r="C62" s="47" t="s">
        <v>97</v>
      </c>
      <c r="D62" s="48">
        <f>($B$14)</f>
        <v>45383</v>
      </c>
      <c r="E62" s="49" t="s">
        <v>41</v>
      </c>
      <c r="F62" s="50">
        <v>3.5</v>
      </c>
      <c r="G62" s="51" t="s">
        <v>150</v>
      </c>
      <c r="H62" s="50">
        <v>0</v>
      </c>
      <c r="I62" s="50">
        <f t="shared" si="3"/>
        <v>0</v>
      </c>
      <c r="J62" s="52">
        <f t="shared" si="4"/>
        <v>0.30059999999999998</v>
      </c>
      <c r="K62" s="50">
        <v>77.75</v>
      </c>
      <c r="L62" s="50">
        <f t="shared" si="5"/>
        <v>272.13</v>
      </c>
      <c r="M62" s="52">
        <f t="shared" si="6"/>
        <v>0.30059999999999998</v>
      </c>
      <c r="N62" s="50">
        <f t="shared" si="7"/>
        <v>77.75</v>
      </c>
      <c r="O62" s="50">
        <f t="shared" si="8"/>
        <v>272.13</v>
      </c>
    </row>
    <row r="63" spans="1:15">
      <c r="A63" s="46" t="s">
        <v>98</v>
      </c>
      <c r="B63" s="47" t="s">
        <v>18</v>
      </c>
      <c r="C63" s="47" t="s">
        <v>98</v>
      </c>
      <c r="D63" s="48">
        <f>($B$14)</f>
        <v>45383</v>
      </c>
      <c r="E63" s="49" t="s">
        <v>42</v>
      </c>
      <c r="F63" s="50">
        <v>1.75</v>
      </c>
      <c r="G63" s="51" t="s">
        <v>148</v>
      </c>
      <c r="H63" s="50">
        <v>120.07</v>
      </c>
      <c r="I63" s="50">
        <f t="shared" si="3"/>
        <v>210.12</v>
      </c>
      <c r="J63" s="52">
        <f t="shared" si="4"/>
        <v>0.30059999999999998</v>
      </c>
      <c r="K63" s="50">
        <v>66.33</v>
      </c>
      <c r="L63" s="50">
        <f t="shared" si="5"/>
        <v>116.08</v>
      </c>
      <c r="M63" s="52">
        <f t="shared" si="6"/>
        <v>0.30059999999999998</v>
      </c>
      <c r="N63" s="50">
        <f t="shared" si="7"/>
        <v>186.39999999999998</v>
      </c>
      <c r="O63" s="50">
        <f t="shared" si="8"/>
        <v>326.2</v>
      </c>
    </row>
    <row r="64" spans="1:15">
      <c r="A64" s="46" t="s">
        <v>99</v>
      </c>
      <c r="B64" s="47" t="s">
        <v>17</v>
      </c>
      <c r="C64" s="47">
        <v>51736</v>
      </c>
      <c r="D64" s="48">
        <f t="shared" ref="D64:D78" si="15">($B$14)</f>
        <v>45383</v>
      </c>
      <c r="E64" s="49" t="s">
        <v>123</v>
      </c>
      <c r="F64" s="50">
        <v>0.15</v>
      </c>
      <c r="G64" s="51" t="s">
        <v>151</v>
      </c>
      <c r="H64" s="50">
        <v>5514.06</v>
      </c>
      <c r="I64" s="50">
        <f t="shared" si="3"/>
        <v>827.11</v>
      </c>
      <c r="J64" s="52">
        <f t="shared" si="4"/>
        <v>0.30059999999999998</v>
      </c>
      <c r="K64" s="50">
        <v>2435.61</v>
      </c>
      <c r="L64" s="50">
        <f t="shared" si="5"/>
        <v>365.34</v>
      </c>
      <c r="M64" s="52">
        <f t="shared" si="6"/>
        <v>0.30059999999999998</v>
      </c>
      <c r="N64" s="50">
        <f t="shared" si="7"/>
        <v>7949.67</v>
      </c>
      <c r="O64" s="50">
        <f t="shared" si="8"/>
        <v>1192.45</v>
      </c>
    </row>
    <row r="65" spans="1:15">
      <c r="A65" s="46" t="s">
        <v>100</v>
      </c>
      <c r="B65" s="47" t="s">
        <v>18</v>
      </c>
      <c r="C65" s="47" t="s">
        <v>120</v>
      </c>
      <c r="D65" s="48">
        <f t="shared" si="15"/>
        <v>45383</v>
      </c>
      <c r="E65" s="49" t="s">
        <v>124</v>
      </c>
      <c r="F65" s="50">
        <v>2.1</v>
      </c>
      <c r="G65" s="51" t="s">
        <v>148</v>
      </c>
      <c r="H65" s="50">
        <v>12.69</v>
      </c>
      <c r="I65" s="50">
        <f t="shared" si="3"/>
        <v>26.65</v>
      </c>
      <c r="J65" s="52">
        <f t="shared" si="4"/>
        <v>0.30059999999999998</v>
      </c>
      <c r="K65" s="50">
        <v>45.86</v>
      </c>
      <c r="L65" s="50">
        <f t="shared" si="5"/>
        <v>96.31</v>
      </c>
      <c r="M65" s="52">
        <f t="shared" si="6"/>
        <v>0.30059999999999998</v>
      </c>
      <c r="N65" s="50">
        <f t="shared" si="7"/>
        <v>58.55</v>
      </c>
      <c r="O65" s="50">
        <f t="shared" si="8"/>
        <v>122.96000000000001</v>
      </c>
    </row>
    <row r="66" spans="1:15">
      <c r="A66" s="46" t="s">
        <v>101</v>
      </c>
      <c r="B66" s="47" t="s">
        <v>17</v>
      </c>
      <c r="C66" s="47">
        <v>229501</v>
      </c>
      <c r="D66" s="48">
        <f t="shared" si="15"/>
        <v>45383</v>
      </c>
      <c r="E66" s="49" t="s">
        <v>125</v>
      </c>
      <c r="F66" s="50">
        <v>20</v>
      </c>
      <c r="G66" s="51" t="s">
        <v>150</v>
      </c>
      <c r="H66" s="50">
        <v>185.92</v>
      </c>
      <c r="I66" s="50">
        <f t="shared" si="3"/>
        <v>3718.4</v>
      </c>
      <c r="J66" s="52">
        <f t="shared" si="4"/>
        <v>0.30059999999999998</v>
      </c>
      <c r="K66" s="50">
        <v>100.07</v>
      </c>
      <c r="L66" s="50">
        <f t="shared" si="5"/>
        <v>2001.4</v>
      </c>
      <c r="M66" s="52">
        <f t="shared" si="6"/>
        <v>0.30059999999999998</v>
      </c>
      <c r="N66" s="50">
        <f t="shared" si="7"/>
        <v>285.99</v>
      </c>
      <c r="O66" s="50">
        <f t="shared" si="8"/>
        <v>5719.8</v>
      </c>
    </row>
    <row r="67" spans="1:15">
      <c r="A67" s="46" t="s">
        <v>102</v>
      </c>
      <c r="B67" s="47" t="s">
        <v>18</v>
      </c>
      <c r="C67" s="47">
        <v>1483</v>
      </c>
      <c r="D67" s="48">
        <f t="shared" si="15"/>
        <v>45383</v>
      </c>
      <c r="E67" s="49" t="s">
        <v>126</v>
      </c>
      <c r="F67" s="50">
        <v>10</v>
      </c>
      <c r="G67" s="51" t="s">
        <v>148</v>
      </c>
      <c r="H67" s="50">
        <v>420.24</v>
      </c>
      <c r="I67" s="50">
        <f t="shared" si="3"/>
        <v>4202.3999999999996</v>
      </c>
      <c r="J67" s="52">
        <f t="shared" si="4"/>
        <v>0.30059999999999998</v>
      </c>
      <c r="K67" s="50">
        <v>50.76</v>
      </c>
      <c r="L67" s="50">
        <f t="shared" si="5"/>
        <v>507.6</v>
      </c>
      <c r="M67" s="52">
        <f t="shared" si="6"/>
        <v>0.30059999999999998</v>
      </c>
      <c r="N67" s="50">
        <f t="shared" si="7"/>
        <v>471</v>
      </c>
      <c r="O67" s="50">
        <f t="shared" si="8"/>
        <v>4710</v>
      </c>
    </row>
    <row r="68" spans="1:15">
      <c r="A68" s="46" t="s">
        <v>103</v>
      </c>
      <c r="B68" s="47" t="s">
        <v>18</v>
      </c>
      <c r="C68" s="47" t="s">
        <v>103</v>
      </c>
      <c r="D68" s="48">
        <f t="shared" si="15"/>
        <v>45383</v>
      </c>
      <c r="E68" s="49" t="s">
        <v>43</v>
      </c>
      <c r="F68" s="50">
        <v>1</v>
      </c>
      <c r="G68" s="51" t="s">
        <v>146</v>
      </c>
      <c r="H68" s="50">
        <v>9538.18</v>
      </c>
      <c r="I68" s="50">
        <f t="shared" si="3"/>
        <v>9538.18</v>
      </c>
      <c r="J68" s="52">
        <f t="shared" si="4"/>
        <v>0.30059999999999998</v>
      </c>
      <c r="K68" s="50">
        <v>612.89</v>
      </c>
      <c r="L68" s="50">
        <f t="shared" si="5"/>
        <v>612.89</v>
      </c>
      <c r="M68" s="52">
        <f t="shared" si="6"/>
        <v>0.30059999999999998</v>
      </c>
      <c r="N68" s="50">
        <f t="shared" si="7"/>
        <v>10151.07</v>
      </c>
      <c r="O68" s="50">
        <f t="shared" si="8"/>
        <v>10151.07</v>
      </c>
    </row>
    <row r="69" spans="1:15">
      <c r="A69" s="46" t="s">
        <v>104</v>
      </c>
      <c r="B69" s="47" t="s">
        <v>18</v>
      </c>
      <c r="C69" s="47">
        <v>2315</v>
      </c>
      <c r="D69" s="48">
        <f t="shared" si="15"/>
        <v>45383</v>
      </c>
      <c r="E69" s="49" t="s">
        <v>127</v>
      </c>
      <c r="F69" s="50">
        <v>244.67</v>
      </c>
      <c r="G69" s="51" t="s">
        <v>148</v>
      </c>
      <c r="H69" s="50">
        <v>0</v>
      </c>
      <c r="I69" s="50">
        <f t="shared" si="3"/>
        <v>0</v>
      </c>
      <c r="J69" s="52">
        <f t="shared" si="4"/>
        <v>0.30059999999999998</v>
      </c>
      <c r="K69" s="50">
        <v>6.87</v>
      </c>
      <c r="L69" s="50">
        <f t="shared" si="5"/>
        <v>1680.88</v>
      </c>
      <c r="M69" s="52">
        <f t="shared" si="6"/>
        <v>0.30059999999999998</v>
      </c>
      <c r="N69" s="50">
        <f t="shared" si="7"/>
        <v>6.87</v>
      </c>
      <c r="O69" s="50">
        <f t="shared" si="8"/>
        <v>1680.88</v>
      </c>
    </row>
    <row r="70" spans="1:15">
      <c r="A70" s="46" t="s">
        <v>105</v>
      </c>
      <c r="B70" s="47" t="s">
        <v>17</v>
      </c>
      <c r="C70" s="47">
        <v>31143</v>
      </c>
      <c r="D70" s="48">
        <f t="shared" si="15"/>
        <v>45383</v>
      </c>
      <c r="E70" s="49" t="s">
        <v>128</v>
      </c>
      <c r="F70" s="50">
        <v>24.5</v>
      </c>
      <c r="G70" s="51" t="s">
        <v>151</v>
      </c>
      <c r="H70" s="50">
        <v>13.11</v>
      </c>
      <c r="I70" s="50">
        <f t="shared" si="3"/>
        <v>321.2</v>
      </c>
      <c r="J70" s="52">
        <f t="shared" si="4"/>
        <v>0.30059999999999998</v>
      </c>
      <c r="K70" s="50">
        <v>3.25</v>
      </c>
      <c r="L70" s="50">
        <f t="shared" si="5"/>
        <v>79.63</v>
      </c>
      <c r="M70" s="52">
        <f t="shared" si="6"/>
        <v>0.30059999999999998</v>
      </c>
      <c r="N70" s="50">
        <f t="shared" si="7"/>
        <v>16.36</v>
      </c>
      <c r="O70" s="50">
        <f t="shared" si="8"/>
        <v>400.83</v>
      </c>
    </row>
    <row r="71" spans="1:15">
      <c r="A71" s="46" t="s">
        <v>106</v>
      </c>
      <c r="B71" s="47" t="s">
        <v>17</v>
      </c>
      <c r="C71" s="47">
        <v>531343</v>
      </c>
      <c r="D71" s="48">
        <f t="shared" si="15"/>
        <v>45383</v>
      </c>
      <c r="E71" s="49" t="s">
        <v>129</v>
      </c>
      <c r="F71" s="50">
        <v>24.5</v>
      </c>
      <c r="G71" s="51" t="s">
        <v>151</v>
      </c>
      <c r="H71" s="50">
        <v>122.87</v>
      </c>
      <c r="I71" s="50">
        <f t="shared" si="3"/>
        <v>3010.32</v>
      </c>
      <c r="J71" s="52">
        <f t="shared" si="4"/>
        <v>0.30059999999999998</v>
      </c>
      <c r="K71" s="50">
        <v>3.78</v>
      </c>
      <c r="L71" s="50">
        <f t="shared" si="5"/>
        <v>92.61</v>
      </c>
      <c r="M71" s="52">
        <f t="shared" si="6"/>
        <v>0.30059999999999998</v>
      </c>
      <c r="N71" s="50">
        <f t="shared" si="7"/>
        <v>126.65</v>
      </c>
      <c r="O71" s="50">
        <f t="shared" si="8"/>
        <v>3102.9300000000003</v>
      </c>
    </row>
    <row r="72" spans="1:15">
      <c r="A72" s="46" t="s">
        <v>107</v>
      </c>
      <c r="B72" s="47" t="s">
        <v>17</v>
      </c>
      <c r="C72" s="47" t="s">
        <v>121</v>
      </c>
      <c r="D72" s="48">
        <f t="shared" si="15"/>
        <v>45383</v>
      </c>
      <c r="E72" s="49" t="s">
        <v>130</v>
      </c>
      <c r="F72" s="50">
        <v>244.67</v>
      </c>
      <c r="G72" s="51" t="s">
        <v>148</v>
      </c>
      <c r="H72" s="50">
        <v>29.73</v>
      </c>
      <c r="I72" s="50">
        <f t="shared" si="3"/>
        <v>7274.04</v>
      </c>
      <c r="J72" s="52">
        <f t="shared" si="4"/>
        <v>0.30059999999999998</v>
      </c>
      <c r="K72" s="50">
        <v>12.19</v>
      </c>
      <c r="L72" s="50">
        <f t="shared" si="5"/>
        <v>2982.53</v>
      </c>
      <c r="M72" s="52">
        <f t="shared" si="6"/>
        <v>0.30059999999999998</v>
      </c>
      <c r="N72" s="50">
        <f t="shared" si="7"/>
        <v>41.92</v>
      </c>
      <c r="O72" s="50">
        <f t="shared" si="8"/>
        <v>10256.57</v>
      </c>
    </row>
    <row r="73" spans="1:15">
      <c r="A73" s="46" t="s">
        <v>108</v>
      </c>
      <c r="B73" s="47" t="s">
        <v>17</v>
      </c>
      <c r="C73" s="47">
        <v>531410</v>
      </c>
      <c r="D73" s="48">
        <f t="shared" si="15"/>
        <v>45383</v>
      </c>
      <c r="E73" s="49" t="s">
        <v>131</v>
      </c>
      <c r="F73" s="50">
        <v>24.5</v>
      </c>
      <c r="G73" s="51" t="s">
        <v>151</v>
      </c>
      <c r="H73" s="50">
        <v>30.43</v>
      </c>
      <c r="I73" s="50">
        <f t="shared" si="3"/>
        <v>745.54</v>
      </c>
      <c r="J73" s="52">
        <f t="shared" si="4"/>
        <v>0.30059999999999998</v>
      </c>
      <c r="K73" s="50">
        <v>3.9</v>
      </c>
      <c r="L73" s="50">
        <f t="shared" si="5"/>
        <v>95.55</v>
      </c>
      <c r="M73" s="52">
        <f t="shared" si="6"/>
        <v>0.30059999999999998</v>
      </c>
      <c r="N73" s="50">
        <f t="shared" si="7"/>
        <v>34.33</v>
      </c>
      <c r="O73" s="50">
        <f t="shared" si="8"/>
        <v>841.08999999999992</v>
      </c>
    </row>
    <row r="74" spans="1:15">
      <c r="A74" s="46" t="s">
        <v>109</v>
      </c>
      <c r="B74" s="47" t="s">
        <v>18</v>
      </c>
      <c r="C74" s="47" t="s">
        <v>109</v>
      </c>
      <c r="D74" s="48">
        <f t="shared" si="15"/>
        <v>45383</v>
      </c>
      <c r="E74" s="49" t="s">
        <v>44</v>
      </c>
      <c r="F74" s="50">
        <v>14</v>
      </c>
      <c r="G74" s="51" t="s">
        <v>149</v>
      </c>
      <c r="H74" s="50">
        <v>28.25</v>
      </c>
      <c r="I74" s="50">
        <f t="shared" si="3"/>
        <v>395.5</v>
      </c>
      <c r="J74" s="52">
        <f t="shared" si="4"/>
        <v>0.30059999999999998</v>
      </c>
      <c r="K74" s="50">
        <v>20.65</v>
      </c>
      <c r="L74" s="50">
        <f t="shared" si="5"/>
        <v>289.10000000000002</v>
      </c>
      <c r="M74" s="52">
        <f t="shared" si="6"/>
        <v>0.30059999999999998</v>
      </c>
      <c r="N74" s="50">
        <f t="shared" si="7"/>
        <v>48.9</v>
      </c>
      <c r="O74" s="50">
        <f t="shared" si="8"/>
        <v>684.6</v>
      </c>
    </row>
    <row r="75" spans="1:15">
      <c r="A75" s="46" t="s">
        <v>110</v>
      </c>
      <c r="B75" s="47" t="s">
        <v>18</v>
      </c>
      <c r="C75" s="47">
        <v>1363</v>
      </c>
      <c r="D75" s="48">
        <f t="shared" si="15"/>
        <v>45383</v>
      </c>
      <c r="E75" s="49" t="s">
        <v>132</v>
      </c>
      <c r="F75" s="50">
        <v>271.2</v>
      </c>
      <c r="G75" s="51" t="s">
        <v>148</v>
      </c>
      <c r="H75" s="50">
        <v>0.09</v>
      </c>
      <c r="I75" s="50">
        <f t="shared" si="3"/>
        <v>24.41</v>
      </c>
      <c r="J75" s="52">
        <f t="shared" si="4"/>
        <v>0.30059999999999998</v>
      </c>
      <c r="K75" s="50">
        <v>2.29</v>
      </c>
      <c r="L75" s="50">
        <f t="shared" si="5"/>
        <v>621.04999999999995</v>
      </c>
      <c r="M75" s="52">
        <f t="shared" si="6"/>
        <v>0.30059999999999998</v>
      </c>
      <c r="N75" s="50">
        <f t="shared" si="7"/>
        <v>2.38</v>
      </c>
      <c r="O75" s="50">
        <f t="shared" si="8"/>
        <v>645.45999999999992</v>
      </c>
    </row>
    <row r="76" spans="1:15">
      <c r="A76" s="46" t="s">
        <v>111</v>
      </c>
      <c r="B76" s="47" t="s">
        <v>18</v>
      </c>
      <c r="C76" s="47">
        <v>1364</v>
      </c>
      <c r="D76" s="48">
        <f t="shared" si="15"/>
        <v>45383</v>
      </c>
      <c r="E76" s="49" t="s">
        <v>133</v>
      </c>
      <c r="F76" s="50">
        <v>271.2</v>
      </c>
      <c r="G76" s="51" t="s">
        <v>148</v>
      </c>
      <c r="H76" s="50">
        <v>2.2799999999999998</v>
      </c>
      <c r="I76" s="50">
        <f t="shared" si="3"/>
        <v>618.34</v>
      </c>
      <c r="J76" s="52">
        <f t="shared" si="4"/>
        <v>0.30059999999999998</v>
      </c>
      <c r="K76" s="50">
        <v>5.74</v>
      </c>
      <c r="L76" s="50">
        <f t="shared" si="5"/>
        <v>1556.69</v>
      </c>
      <c r="M76" s="52">
        <f t="shared" si="6"/>
        <v>0.30059999999999998</v>
      </c>
      <c r="N76" s="50">
        <f t="shared" si="7"/>
        <v>8.02</v>
      </c>
      <c r="O76" s="50">
        <f t="shared" si="8"/>
        <v>2175.0300000000002</v>
      </c>
    </row>
    <row r="77" spans="1:15">
      <c r="A77" s="46" t="s">
        <v>112</v>
      </c>
      <c r="B77" s="47" t="s">
        <v>18</v>
      </c>
      <c r="C77" s="47">
        <v>2316</v>
      </c>
      <c r="D77" s="48">
        <f t="shared" si="15"/>
        <v>45383</v>
      </c>
      <c r="E77" s="49" t="s">
        <v>134</v>
      </c>
      <c r="F77" s="50">
        <v>60</v>
      </c>
      <c r="G77" s="51" t="s">
        <v>148</v>
      </c>
      <c r="H77" s="50">
        <v>0</v>
      </c>
      <c r="I77" s="50">
        <f t="shared" si="3"/>
        <v>0</v>
      </c>
      <c r="J77" s="52">
        <f t="shared" si="4"/>
        <v>0.30059999999999998</v>
      </c>
      <c r="K77" s="50">
        <v>11.48</v>
      </c>
      <c r="L77" s="50">
        <f t="shared" si="5"/>
        <v>688.8</v>
      </c>
      <c r="M77" s="52">
        <f t="shared" si="6"/>
        <v>0.30059999999999998</v>
      </c>
      <c r="N77" s="50">
        <f t="shared" si="7"/>
        <v>11.48</v>
      </c>
      <c r="O77" s="50">
        <f t="shared" si="8"/>
        <v>688.8</v>
      </c>
    </row>
    <row r="78" spans="1:15">
      <c r="A78" s="46" t="s">
        <v>113</v>
      </c>
      <c r="B78" s="47" t="s">
        <v>18</v>
      </c>
      <c r="C78" s="47" t="s">
        <v>113</v>
      </c>
      <c r="D78" s="48">
        <f t="shared" si="15"/>
        <v>45383</v>
      </c>
      <c r="E78" s="49" t="s">
        <v>45</v>
      </c>
      <c r="F78" s="50">
        <v>1</v>
      </c>
      <c r="G78" s="51" t="s">
        <v>149</v>
      </c>
      <c r="H78" s="50">
        <v>67.31</v>
      </c>
      <c r="I78" s="50">
        <f t="shared" si="3"/>
        <v>67.31</v>
      </c>
      <c r="J78" s="52">
        <f t="shared" si="4"/>
        <v>0.30059999999999998</v>
      </c>
      <c r="K78" s="50">
        <v>641.54999999999995</v>
      </c>
      <c r="L78" s="50">
        <f t="shared" si="5"/>
        <v>641.54999999999995</v>
      </c>
      <c r="M78" s="52">
        <f t="shared" si="6"/>
        <v>0.30059999999999998</v>
      </c>
      <c r="N78" s="50">
        <f t="shared" si="7"/>
        <v>708.8599999999999</v>
      </c>
      <c r="O78" s="50">
        <f t="shared" si="8"/>
        <v>708.8599999999999</v>
      </c>
    </row>
    <row r="79" spans="1:15">
      <c r="A79" s="46" t="s">
        <v>114</v>
      </c>
      <c r="B79" s="47" t="s">
        <v>17</v>
      </c>
      <c r="C79" s="47">
        <v>141250</v>
      </c>
      <c r="D79" s="48">
        <f>($B$14)</f>
        <v>45383</v>
      </c>
      <c r="E79" s="49" t="s">
        <v>135</v>
      </c>
      <c r="F79" s="50">
        <v>2.1</v>
      </c>
      <c r="G79" s="51" t="s">
        <v>148</v>
      </c>
      <c r="H79" s="50">
        <v>2.08</v>
      </c>
      <c r="I79" s="50">
        <f t="shared" si="3"/>
        <v>4.37</v>
      </c>
      <c r="J79" s="52">
        <f t="shared" si="4"/>
        <v>0.30059999999999998</v>
      </c>
      <c r="K79" s="50">
        <v>5.15</v>
      </c>
      <c r="L79" s="50">
        <f t="shared" si="5"/>
        <v>10.82</v>
      </c>
      <c r="M79" s="52">
        <f t="shared" si="6"/>
        <v>0.30059999999999998</v>
      </c>
      <c r="N79" s="50">
        <f t="shared" si="7"/>
        <v>7.23</v>
      </c>
      <c r="O79" s="50">
        <f t="shared" si="8"/>
        <v>15.190000000000001</v>
      </c>
    </row>
    <row r="80" spans="1:15">
      <c r="A80" s="46" t="s">
        <v>115</v>
      </c>
      <c r="B80" s="47" t="s">
        <v>18</v>
      </c>
      <c r="C80" s="47" t="s">
        <v>122</v>
      </c>
      <c r="D80" s="48">
        <f>($B$14)</f>
        <v>45383</v>
      </c>
      <c r="E80" s="49" t="s">
        <v>136</v>
      </c>
      <c r="F80" s="50">
        <v>18.7</v>
      </c>
      <c r="G80" s="51" t="s">
        <v>148</v>
      </c>
      <c r="H80" s="50">
        <v>8.0399999999999991</v>
      </c>
      <c r="I80" s="50">
        <f t="shared" si="3"/>
        <v>150.35</v>
      </c>
      <c r="J80" s="52">
        <f t="shared" si="4"/>
        <v>0.30059999999999998</v>
      </c>
      <c r="K80" s="50">
        <v>10.33</v>
      </c>
      <c r="L80" s="50">
        <f t="shared" si="5"/>
        <v>193.17</v>
      </c>
      <c r="M80" s="52">
        <f t="shared" si="6"/>
        <v>0.30059999999999998</v>
      </c>
      <c r="N80" s="50">
        <f t="shared" si="7"/>
        <v>18.369999999999997</v>
      </c>
      <c r="O80" s="50">
        <f t="shared" si="8"/>
        <v>343.52</v>
      </c>
    </row>
    <row r="81" spans="1:15">
      <c r="A81" s="46" t="s">
        <v>116</v>
      </c>
      <c r="B81" s="47" t="s">
        <v>17</v>
      </c>
      <c r="C81" s="47">
        <v>141256</v>
      </c>
      <c r="D81" s="48">
        <f t="shared" ref="D81:D84" si="16">($B$14)</f>
        <v>45383</v>
      </c>
      <c r="E81" s="49" t="s">
        <v>137</v>
      </c>
      <c r="F81" s="50">
        <v>5.9</v>
      </c>
      <c r="G81" s="51" t="s">
        <v>148</v>
      </c>
      <c r="H81" s="50">
        <v>12.45</v>
      </c>
      <c r="I81" s="50">
        <f t="shared" si="3"/>
        <v>73.459999999999994</v>
      </c>
      <c r="J81" s="52">
        <f t="shared" si="4"/>
        <v>0.30059999999999998</v>
      </c>
      <c r="K81" s="50">
        <v>19.48</v>
      </c>
      <c r="L81" s="50">
        <f t="shared" si="5"/>
        <v>114.93</v>
      </c>
      <c r="M81" s="52">
        <f t="shared" si="6"/>
        <v>0.30059999999999998</v>
      </c>
      <c r="N81" s="50">
        <f t="shared" si="7"/>
        <v>31.93</v>
      </c>
      <c r="O81" s="50">
        <f t="shared" si="8"/>
        <v>188.39</v>
      </c>
    </row>
    <row r="82" spans="1:15">
      <c r="A82" s="46" t="s">
        <v>117</v>
      </c>
      <c r="B82" s="47" t="s">
        <v>17</v>
      </c>
      <c r="C82" s="47">
        <v>141347</v>
      </c>
      <c r="D82" s="48">
        <f t="shared" si="16"/>
        <v>45383</v>
      </c>
      <c r="E82" s="49" t="s">
        <v>138</v>
      </c>
      <c r="F82" s="50">
        <v>18.7</v>
      </c>
      <c r="G82" s="51" t="s">
        <v>148</v>
      </c>
      <c r="H82" s="50">
        <v>13.15</v>
      </c>
      <c r="I82" s="50">
        <f t="shared" si="3"/>
        <v>245.91</v>
      </c>
      <c r="J82" s="52">
        <f t="shared" si="4"/>
        <v>0.30059999999999998</v>
      </c>
      <c r="K82" s="50">
        <v>25.82</v>
      </c>
      <c r="L82" s="50">
        <f t="shared" si="5"/>
        <v>482.83</v>
      </c>
      <c r="M82" s="52">
        <f t="shared" si="6"/>
        <v>0.30059999999999998</v>
      </c>
      <c r="N82" s="50">
        <f t="shared" si="7"/>
        <v>38.97</v>
      </c>
      <c r="O82" s="50">
        <f t="shared" si="8"/>
        <v>728.74</v>
      </c>
    </row>
    <row r="83" spans="1:15">
      <c r="A83" s="46" t="s">
        <v>118</v>
      </c>
      <c r="B83" s="47" t="s">
        <v>17</v>
      </c>
      <c r="C83" s="47">
        <v>147005</v>
      </c>
      <c r="D83" s="48">
        <f t="shared" si="16"/>
        <v>45383</v>
      </c>
      <c r="E83" s="49" t="s">
        <v>139</v>
      </c>
      <c r="F83" s="50">
        <v>7.6</v>
      </c>
      <c r="G83" s="51" t="s">
        <v>150</v>
      </c>
      <c r="H83" s="50">
        <v>5.12</v>
      </c>
      <c r="I83" s="50">
        <f t="shared" si="3"/>
        <v>38.909999999999997</v>
      </c>
      <c r="J83" s="52">
        <f t="shared" si="4"/>
        <v>0.30059999999999998</v>
      </c>
      <c r="K83" s="50">
        <v>6.59</v>
      </c>
      <c r="L83" s="50">
        <f t="shared" si="5"/>
        <v>50.08</v>
      </c>
      <c r="M83" s="52">
        <f t="shared" si="6"/>
        <v>0.30059999999999998</v>
      </c>
      <c r="N83" s="50">
        <f t="shared" si="7"/>
        <v>11.71</v>
      </c>
      <c r="O83" s="50">
        <f t="shared" si="8"/>
        <v>88.99</v>
      </c>
    </row>
    <row r="84" spans="1:15">
      <c r="A84" s="46" t="s">
        <v>119</v>
      </c>
      <c r="B84" s="47" t="s">
        <v>18</v>
      </c>
      <c r="C84" s="47" t="s">
        <v>119</v>
      </c>
      <c r="D84" s="48">
        <f t="shared" si="16"/>
        <v>45383</v>
      </c>
      <c r="E84" s="49" t="s">
        <v>46</v>
      </c>
      <c r="F84" s="50">
        <v>14</v>
      </c>
      <c r="G84" s="51" t="s">
        <v>150</v>
      </c>
      <c r="H84" s="50">
        <v>9.2200000000000006</v>
      </c>
      <c r="I84" s="50">
        <f t="shared" si="3"/>
        <v>129.08000000000001</v>
      </c>
      <c r="J84" s="52">
        <f t="shared" si="4"/>
        <v>0.30059999999999998</v>
      </c>
      <c r="K84" s="50">
        <v>12.06</v>
      </c>
      <c r="L84" s="50">
        <f t="shared" si="5"/>
        <v>168.84</v>
      </c>
      <c r="M84" s="52">
        <f t="shared" si="6"/>
        <v>0.30059999999999998</v>
      </c>
      <c r="N84" s="50">
        <f t="shared" si="7"/>
        <v>21.28</v>
      </c>
      <c r="O84" s="50">
        <f t="shared" si="8"/>
        <v>297.92</v>
      </c>
    </row>
    <row r="85" spans="1:15">
      <c r="A85" s="46"/>
      <c r="B85" s="47"/>
      <c r="C85" s="47"/>
      <c r="D85" s="48"/>
      <c r="E85" s="49"/>
      <c r="F85" s="50"/>
      <c r="G85" s="51"/>
      <c r="H85" s="50"/>
      <c r="I85" s="50"/>
      <c r="J85" s="52"/>
      <c r="K85" s="50"/>
      <c r="L85" s="50"/>
      <c r="M85" s="52"/>
      <c r="N85" s="50"/>
      <c r="O85" s="50"/>
    </row>
    <row r="86" spans="1:15">
      <c r="A86" s="53"/>
      <c r="B86" s="42"/>
      <c r="C86" s="44"/>
      <c r="D86" s="54"/>
      <c r="E86" s="55" t="s">
        <v>21</v>
      </c>
      <c r="F86" s="54"/>
      <c r="G86" s="54"/>
      <c r="H86" s="54"/>
      <c r="I86" s="54">
        <f>TRUNC(SUM(I62:I85),2)</f>
        <v>31621.599999999999</v>
      </c>
      <c r="J86" s="54"/>
      <c r="K86" s="54"/>
      <c r="L86" s="54">
        <f>SUM(L62:L85)</f>
        <v>13720.809999999998</v>
      </c>
      <c r="M86" s="54"/>
      <c r="N86" s="54"/>
      <c r="O86" s="54">
        <f>SUM(O62:O85)</f>
        <v>45342.409999999996</v>
      </c>
    </row>
    <row r="87" spans="1:15">
      <c r="A87" s="46"/>
      <c r="B87" s="47"/>
      <c r="C87" s="47"/>
      <c r="D87" s="48"/>
      <c r="E87" s="49"/>
      <c r="F87" s="50"/>
      <c r="G87" s="50"/>
      <c r="H87" s="50"/>
      <c r="I87" s="50"/>
      <c r="J87" s="50"/>
      <c r="K87" s="50"/>
      <c r="L87" s="50"/>
      <c r="M87" s="50"/>
      <c r="N87" s="50"/>
      <c r="O87" s="50"/>
    </row>
    <row r="88" spans="1:15">
      <c r="A88" s="40" t="s">
        <v>50</v>
      </c>
      <c r="B88" s="41"/>
      <c r="C88" s="42"/>
      <c r="D88" s="41"/>
      <c r="E88" s="43" t="s">
        <v>47</v>
      </c>
      <c r="F88" s="44"/>
      <c r="G88" s="43"/>
      <c r="H88" s="44"/>
      <c r="I88" s="45"/>
      <c r="J88" s="45"/>
      <c r="K88" s="41"/>
      <c r="L88" s="41"/>
      <c r="M88" s="45"/>
      <c r="N88" s="42"/>
      <c r="O88" s="41"/>
    </row>
    <row r="89" spans="1:15">
      <c r="A89" s="46"/>
      <c r="B89" s="47"/>
      <c r="C89" s="47"/>
      <c r="D89" s="48"/>
      <c r="E89" s="49"/>
      <c r="F89" s="50"/>
      <c r="G89" s="51"/>
      <c r="H89" s="50"/>
      <c r="I89" s="50"/>
      <c r="J89" s="52"/>
      <c r="K89" s="50"/>
      <c r="L89" s="50"/>
      <c r="M89" s="52"/>
      <c r="N89" s="50"/>
      <c r="O89" s="50"/>
    </row>
    <row r="90" spans="1:15">
      <c r="A90" s="46" t="s">
        <v>140</v>
      </c>
      <c r="B90" s="47" t="s">
        <v>18</v>
      </c>
      <c r="C90" s="47">
        <v>1320</v>
      </c>
      <c r="D90" s="48">
        <f t="shared" ref="D90:D91" si="17">($B$14)</f>
        <v>45383</v>
      </c>
      <c r="E90" s="49" t="s">
        <v>142</v>
      </c>
      <c r="F90" s="50">
        <v>8</v>
      </c>
      <c r="G90" s="51" t="s">
        <v>149</v>
      </c>
      <c r="H90" s="50">
        <v>580.94000000000005</v>
      </c>
      <c r="I90" s="50">
        <f t="shared" ref="I90:I91" si="18">ROUND($F90*H90,2)</f>
        <v>4647.5200000000004</v>
      </c>
      <c r="J90" s="52">
        <f t="shared" ref="J90:J91" si="19">$J$13</f>
        <v>0.30059999999999998</v>
      </c>
      <c r="K90" s="50">
        <v>0</v>
      </c>
      <c r="L90" s="50">
        <f t="shared" ref="L90:L91" si="20">ROUND($F90*K90,2)</f>
        <v>0</v>
      </c>
      <c r="M90" s="52">
        <f t="shared" ref="M90:M91" si="21">$J$13</f>
        <v>0.30059999999999998</v>
      </c>
      <c r="N90" s="50">
        <f t="shared" ref="N90:N91" si="22">H90+K90</f>
        <v>580.94000000000005</v>
      </c>
      <c r="O90" s="50">
        <f t="shared" ref="O90:O91" si="23">I90+L90</f>
        <v>4647.5200000000004</v>
      </c>
    </row>
    <row r="91" spans="1:15">
      <c r="A91" s="46" t="s">
        <v>141</v>
      </c>
      <c r="B91" s="47" t="s">
        <v>18</v>
      </c>
      <c r="C91" s="47">
        <v>1321</v>
      </c>
      <c r="D91" s="48">
        <f t="shared" si="17"/>
        <v>45383</v>
      </c>
      <c r="E91" s="49" t="s">
        <v>143</v>
      </c>
      <c r="F91" s="50">
        <v>271.2</v>
      </c>
      <c r="G91" s="51" t="s">
        <v>148</v>
      </c>
      <c r="H91" s="50">
        <v>1.24</v>
      </c>
      <c r="I91" s="50">
        <f t="shared" si="18"/>
        <v>336.29</v>
      </c>
      <c r="J91" s="52">
        <f t="shared" si="19"/>
        <v>0.30059999999999998</v>
      </c>
      <c r="K91" s="50">
        <v>3.23</v>
      </c>
      <c r="L91" s="50">
        <f t="shared" si="20"/>
        <v>875.98</v>
      </c>
      <c r="M91" s="52">
        <f t="shared" si="21"/>
        <v>0.30059999999999998</v>
      </c>
      <c r="N91" s="50">
        <f t="shared" si="22"/>
        <v>4.47</v>
      </c>
      <c r="O91" s="50">
        <f t="shared" si="23"/>
        <v>1212.27</v>
      </c>
    </row>
    <row r="92" spans="1:15">
      <c r="A92" s="46"/>
      <c r="B92" s="47"/>
      <c r="C92" s="47"/>
      <c r="D92" s="48"/>
      <c r="E92" s="49"/>
      <c r="F92" s="50"/>
      <c r="G92" s="51"/>
      <c r="H92" s="50"/>
      <c r="I92" s="50"/>
      <c r="J92" s="52"/>
      <c r="K92" s="50"/>
      <c r="L92" s="50"/>
      <c r="M92" s="52"/>
      <c r="N92" s="50"/>
      <c r="O92" s="50"/>
    </row>
    <row r="93" spans="1:15">
      <c r="A93" s="53"/>
      <c r="B93" s="42"/>
      <c r="C93" s="44"/>
      <c r="D93" s="54"/>
      <c r="E93" s="55" t="s">
        <v>21</v>
      </c>
      <c r="F93" s="54"/>
      <c r="G93" s="54"/>
      <c r="H93" s="54"/>
      <c r="I93" s="54">
        <f>TRUNC(SUM(I90:I92),2)</f>
        <v>4983.8100000000004</v>
      </c>
      <c r="J93" s="54"/>
      <c r="K93" s="54"/>
      <c r="L93" s="54">
        <f>SUM(L90:L92)</f>
        <v>875.98</v>
      </c>
      <c r="M93" s="54"/>
      <c r="N93" s="54"/>
      <c r="O93" s="54">
        <f>SUM(O90:O92)</f>
        <v>5859.7900000000009</v>
      </c>
    </row>
    <row r="94" spans="1:15">
      <c r="A94" s="46"/>
      <c r="B94" s="47"/>
      <c r="C94" s="47"/>
      <c r="D94" s="48"/>
      <c r="E94" s="49"/>
      <c r="F94" s="50"/>
      <c r="G94" s="50"/>
      <c r="H94" s="50"/>
      <c r="I94" s="50"/>
      <c r="J94" s="50"/>
      <c r="K94" s="50"/>
      <c r="L94" s="50"/>
      <c r="M94" s="50"/>
      <c r="N94" s="50"/>
      <c r="O94" s="50"/>
    </row>
    <row r="95" spans="1:15" s="4" customFormat="1">
      <c r="A95" s="56"/>
      <c r="B95" s="57"/>
      <c r="C95" s="58"/>
      <c r="D95" s="56"/>
      <c r="E95" s="59" t="s">
        <v>22</v>
      </c>
      <c r="F95" s="60"/>
      <c r="G95" s="60"/>
      <c r="H95" s="60"/>
      <c r="I95" s="60">
        <f>I24+I35+I58+I86+I93</f>
        <v>51764.679999999993</v>
      </c>
      <c r="J95" s="60"/>
      <c r="K95" s="60"/>
      <c r="L95" s="60">
        <f>L24+L35+L58+L86+L93</f>
        <v>22328.329999999998</v>
      </c>
      <c r="M95" s="60"/>
      <c r="N95" s="60"/>
      <c r="O95" s="60">
        <f>O24+O35+O58+O86+O93</f>
        <v>74093.010000000009</v>
      </c>
    </row>
    <row r="96" spans="1:15">
      <c r="H96" s="15"/>
      <c r="O96" s="13"/>
    </row>
  </sheetData>
  <mergeCells count="17">
    <mergeCell ref="O16:O17"/>
    <mergeCell ref="Q2:S2"/>
    <mergeCell ref="Q3:S3"/>
    <mergeCell ref="A11:K11"/>
    <mergeCell ref="E16:E17"/>
    <mergeCell ref="A16:A17"/>
    <mergeCell ref="F16:F17"/>
    <mergeCell ref="G16:G17"/>
    <mergeCell ref="B16:B17"/>
    <mergeCell ref="A12:E12"/>
    <mergeCell ref="A13:E13"/>
    <mergeCell ref="H12:I12"/>
    <mergeCell ref="H13:I13"/>
    <mergeCell ref="H14:I14"/>
    <mergeCell ref="D16:D17"/>
    <mergeCell ref="C16:C17"/>
    <mergeCell ref="N16:N17"/>
  </mergeCells>
  <dataValidations count="2">
    <dataValidation type="list" allowBlank="1" showInputMessage="1" showErrorMessage="1" sqref="B21:B22 B28:B33 B39:B56 B62:B84 B90:B91">
      <formula1>$Q$4:$Q$8</formula1>
    </dataValidation>
    <dataValidation type="list" allowBlank="1" showInputMessage="1" showErrorMessage="1" sqref="B24 B35 B58 B86 B93">
      <formula1>orçamento!#REF!</formula1>
    </dataValidation>
  </dataValidations>
  <printOptions horizontalCentered="1"/>
  <pageMargins left="0.15748031496062992" right="0.15748031496062992" top="0.39370078740157483" bottom="0.35433070866141736" header="0.51181102362204722" footer="0.15748031496062992"/>
  <pageSetup paperSize="9" scale="70" fitToHeight="2" orientation="landscape" r:id="rId1"/>
  <headerFooter alignWithMargins="0">
    <oddFooter xml:space="preserve">&amp;L&amp;8Divisão de Arquitetura e Engenharia - MP&amp;C&amp;8                            Promotorias de Justiça de Alvorada&amp;R&amp;8    Página &amp;P  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Plan2"/>
  <dimension ref="A1:A35"/>
  <sheetViews>
    <sheetView workbookViewId="0"/>
  </sheetViews>
  <sheetFormatPr defaultRowHeight="12.75"/>
  <sheetData>
    <row r="1" spans="1:1">
      <c r="A1" s="1"/>
    </row>
    <row r="2" spans="1:1">
      <c r="A2" s="1"/>
    </row>
    <row r="3" spans="1:1">
      <c r="A3" s="2"/>
    </row>
    <row r="4" spans="1:1">
      <c r="A4" s="1"/>
    </row>
    <row r="5" spans="1:1">
      <c r="A5" s="1"/>
    </row>
    <row r="6" spans="1:1">
      <c r="A6" s="1"/>
    </row>
    <row r="7" spans="1:1">
      <c r="A7" s="1"/>
    </row>
    <row r="8" spans="1:1">
      <c r="A8" s="1"/>
    </row>
    <row r="9" spans="1:1">
      <c r="A9" s="1"/>
    </row>
    <row r="10" spans="1:1">
      <c r="A10" s="1"/>
    </row>
    <row r="11" spans="1:1">
      <c r="A11" s="1"/>
    </row>
    <row r="12" spans="1:1">
      <c r="A12" s="1"/>
    </row>
    <row r="13" spans="1:1">
      <c r="A13" s="1"/>
    </row>
    <row r="14" spans="1:1">
      <c r="A14" s="1"/>
    </row>
    <row r="15" spans="1:1">
      <c r="A15" s="1"/>
    </row>
    <row r="16" spans="1:1">
      <c r="A16" s="1"/>
    </row>
    <row r="17" spans="1:1">
      <c r="A17" s="1"/>
    </row>
    <row r="18" spans="1:1">
      <c r="A18" s="1"/>
    </row>
    <row r="19" spans="1:1">
      <c r="A19" s="1"/>
    </row>
    <row r="20" spans="1:1">
      <c r="A20" s="1"/>
    </row>
    <row r="21" spans="1:1">
      <c r="A21" s="1"/>
    </row>
    <row r="22" spans="1:1">
      <c r="A22" s="1"/>
    </row>
    <row r="23" spans="1:1">
      <c r="A23" s="1"/>
    </row>
    <row r="24" spans="1:1">
      <c r="A24" s="1"/>
    </row>
    <row r="25" spans="1:1">
      <c r="A25" s="1"/>
    </row>
    <row r="26" spans="1:1">
      <c r="A26" s="1"/>
    </row>
    <row r="27" spans="1:1">
      <c r="A27" s="1"/>
    </row>
    <row r="28" spans="1:1">
      <c r="A28" s="1"/>
    </row>
    <row r="29" spans="1:1">
      <c r="A29" s="1"/>
    </row>
    <row r="30" spans="1:1">
      <c r="A30" s="1"/>
    </row>
    <row r="31" spans="1:1">
      <c r="A31" s="1"/>
    </row>
    <row r="32" spans="1:1">
      <c r="A32" s="1"/>
    </row>
    <row r="33" spans="1:1">
      <c r="A33" s="1"/>
    </row>
    <row r="34" spans="1:1">
      <c r="A34" s="1"/>
    </row>
    <row r="35" spans="1:1">
      <c r="A35" s="1"/>
    </row>
  </sheetData>
  <pageMargins left="0.78740157499999996" right="0.78740157499999996" top="0.984251969" bottom="0.984251969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orçamento</vt:lpstr>
      <vt:lpstr>Plan2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MP</dc:creator>
  <cp:lastModifiedBy>xpadmin</cp:lastModifiedBy>
  <cp:lastPrinted>2025-06-11T18:48:50Z</cp:lastPrinted>
  <dcterms:created xsi:type="dcterms:W3CDTF">2002-09-10T17:09:47Z</dcterms:created>
  <dcterms:modified xsi:type="dcterms:W3CDTF">2025-07-14T18:13:02Z</dcterms:modified>
</cp:coreProperties>
</file>